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28" yWindow="65428" windowWidth="23256" windowHeight="12576" activeTab="0"/>
  </bookViews>
  <sheets>
    <sheet name="BS" sheetId="6" r:id="rId1"/>
    <sheet name="PL" sheetId="4" r:id="rId2"/>
    <sheet name="CE" sheetId="2" r:id="rId3"/>
    <sheet name="CF" sheetId="8" r:id="rId4"/>
  </sheets>
  <definedNames>
    <definedName name="_xlnm.Print_Area" localSheetId="0">'BS'!$A$1:$G$66</definedName>
    <definedName name="_xlnm.Print_Area" localSheetId="2">'CE'!$A$1:$J$23</definedName>
    <definedName name="_xlnm.Print_Area" localSheetId="3">'CF'!$A$1:$G$61</definedName>
    <definedName name="_xlnm.Print_Area" localSheetId="1">'PL'!$A$1:$G$32</definedName>
  </definedNames>
  <calcPr calcId="191029"/>
  <extLst/>
</workbook>
</file>

<file path=xl/sharedStrings.xml><?xml version="1.0" encoding="utf-8"?>
<sst xmlns="http://schemas.openxmlformats.org/spreadsheetml/2006/main" count="170" uniqueCount="137">
  <si>
    <t>Thai Poly Acrylic Public Company Limited</t>
  </si>
  <si>
    <t>(Unit: Baht)</t>
  </si>
  <si>
    <t>Note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</si>
  <si>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</si>
  <si>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</si>
  <si>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</si>
  <si>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</si>
  <si>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</si>
  <si>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</si>
  <si>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</si>
  <si>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</si>
  <si>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</si>
  <si>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</si>
  <si>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</si>
  <si>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</si>
  <si>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</si>
  <si>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</si>
  <si>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</si>
  <si>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</si>
  <si>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</si>
  <si>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</si>
  <si>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</si>
  <si>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</si>
  <si>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</si>
  <si>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</si>
  <si>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</si>
  <si>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</si>
  <si>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</si>
  <si>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</si>
  <si>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</si>
  <si>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</si>
  <si>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</si>
  <si>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</si>
  <si>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</si>
  <si>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</si>
  <si>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</si>
  <si>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</si>
  <si>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</si>
  <si>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</si>
  <si>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</si>
  <si>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</si>
  <si>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</si>
  <si>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</si>
  <si>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 xml:space="preserve">The accompanying notes are an integral part of the financial statements. </t>
  </si>
  <si>
    <t xml:space="preserve">Retained earnings </t>
  </si>
  <si>
    <t>Appropriated -</t>
  </si>
  <si>
    <t>statutory reserve</t>
  </si>
  <si>
    <t>Unappropriated</t>
  </si>
  <si>
    <t>Total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</si>
  <si>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</si>
  <si>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</si>
  <si>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</si>
  <si>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</si>
  <si>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</si>
  <si>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</si>
  <si>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</si>
  <si>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</si>
  <si>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</si>
  <si>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</si>
  <si>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</si>
  <si>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>Non-cash transactions</t>
  </si>
  <si>
    <t>Statement of financial position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</si>
  <si>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</si>
  <si>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</si>
  <si>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</si>
  <si>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</si>
  <si>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>Intangible assets - computer software</t>
  </si>
  <si>
    <t xml:space="preserve">   Trade and other payables </t>
  </si>
  <si>
    <t>Dividend paid</t>
  </si>
  <si>
    <t>Deferred tax assets</t>
  </si>
  <si>
    <t>Cost of sales and services</t>
  </si>
  <si>
    <t xml:space="preserve">   Cash paid for corporate income tax</t>
  </si>
  <si>
    <t>Cash received from sales of machinery and equipment</t>
  </si>
  <si>
    <t>Operating assets (increase) decrease</t>
  </si>
  <si>
    <t>Cash flows from (used in) financing activities</t>
  </si>
  <si>
    <t>Net cash flows used in investing activities</t>
  </si>
  <si>
    <t>Other non-current financial assets</t>
  </si>
  <si>
    <t xml:space="preserve">Adjustments to reconcile profit before tax to </t>
  </si>
  <si>
    <t>Cash flows from operating activities</t>
  </si>
  <si>
    <t>Selling and distribution expenses</t>
  </si>
  <si>
    <t>Sales and service income</t>
  </si>
  <si>
    <t>Other current financial assets - fixed deposit</t>
  </si>
  <si>
    <t>Balance as at 1 January 2021</t>
  </si>
  <si>
    <t>Current portion of lease liabilities</t>
  </si>
  <si>
    <t>Finance cost</t>
  </si>
  <si>
    <t xml:space="preserve">   Cash paid for interest expenses</t>
  </si>
  <si>
    <t>Cash received from interest income</t>
  </si>
  <si>
    <t>Cash paid for improvements of plant, machinery and equipment</t>
  </si>
  <si>
    <t>Increase in other current financial assets - fixed deposit</t>
  </si>
  <si>
    <t>Cash flow statement</t>
  </si>
  <si>
    <t xml:space="preserve">   net cash provided by (paid from) operating activities</t>
  </si>
  <si>
    <t>Cash flow statement (continued)</t>
  </si>
  <si>
    <t>Supplemental cash flow information</t>
  </si>
  <si>
    <t xml:space="preserve">   Finance cost</t>
  </si>
  <si>
    <t xml:space="preserve">Other comprehensive income not to be reclassified </t>
  </si>
  <si>
    <t xml:space="preserve">   to profit or loss in subsequent periods</t>
  </si>
  <si>
    <t>Profit for the year</t>
  </si>
  <si>
    <t>Other comprehensive income for the year</t>
  </si>
  <si>
    <t>Total comprehensive income for the year</t>
  </si>
  <si>
    <t>Balance as at 31 December 2021</t>
  </si>
  <si>
    <t>Cash and cash equivalents at beginning of year</t>
  </si>
  <si>
    <t>Cash and cash equivalents at end of year</t>
  </si>
  <si>
    <t>Other comprehensive income:</t>
  </si>
  <si>
    <t>Advance received from customers</t>
  </si>
  <si>
    <t xml:space="preserve">   Write-off of bad debts</t>
  </si>
  <si>
    <t>Net cash flows from (used in) operating activities</t>
  </si>
  <si>
    <t>Lease liabilities, net of current portion</t>
  </si>
  <si>
    <t xml:space="preserve">   Issued and fully paid</t>
  </si>
  <si>
    <t>As at 31 December 2022</t>
  </si>
  <si>
    <t>For the year ended 31 December 2022</t>
  </si>
  <si>
    <t>Balance as at 1 January 2022</t>
  </si>
  <si>
    <t>Balance as at 31 December 2022</t>
  </si>
  <si>
    <t>Profit (loss) before tax</t>
  </si>
  <si>
    <t xml:space="preserve">   Reversal of expected credit loss</t>
  </si>
  <si>
    <t>Net increase (decrease) in cash and cash equivalents</t>
  </si>
  <si>
    <t xml:space="preserve">   Accounts payable on asset acquisition</t>
  </si>
  <si>
    <t xml:space="preserve">   Assets under lease contracts</t>
  </si>
  <si>
    <t xml:space="preserve">   Advance received from customers</t>
  </si>
  <si>
    <t>Operating profit (loss)</t>
  </si>
  <si>
    <t xml:space="preserve">Profit (loss) before income tax </t>
  </si>
  <si>
    <t>Profit (loss) for the year</t>
  </si>
  <si>
    <t>Earnings (loss) per share</t>
  </si>
  <si>
    <t>Basic earnings (loss) per share</t>
  </si>
  <si>
    <t xml:space="preserve">   Other non-current financial assets</t>
  </si>
  <si>
    <t xml:space="preserve">   Unrealised exchange loss (gain) </t>
  </si>
  <si>
    <t xml:space="preserve">   Gain on sales of machinery and equipment</t>
  </si>
  <si>
    <t>6, 12</t>
  </si>
  <si>
    <t xml:space="preserve">Profit from operating activities before </t>
  </si>
  <si>
    <t>Actuarial gain - net of income tax</t>
  </si>
  <si>
    <t>Loss for the year</t>
  </si>
  <si>
    <t>Dividend paid (Note 24)</t>
  </si>
  <si>
    <t>Payment of principal portion of lease liabilities</t>
  </si>
  <si>
    <t>Income tax income (expense)</t>
  </si>
  <si>
    <t>Issued and</t>
  </si>
  <si>
    <t>fully paid</t>
  </si>
  <si>
    <t xml:space="preserve">   Reduce cost of inventory to net realisable value (reversal)</t>
  </si>
  <si>
    <t xml:space="preserve">   Cash paid for long-term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</si>
</sst>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_);_(@_)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/>
    <xf numFmtId="164" fontId="3" fillId="0" borderId="0" xfId="20" applyNumberFormat="1" applyFont="1" applyAlignment="1">
      <alignment/>
      <protection/>
    </xf>
    <xf numFmtId="164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Border="1" applyAlignment="1">
      <alignment horizontal="center"/>
      <protection/>
    </xf>
    <xf numFmtId="164" fontId="3" fillId="0" borderId="0" xfId="21" applyNumberFormat="1" applyFont="1" applyAlignment="1">
      <alignment horizontal="center"/>
      <protection/>
    </xf>
    <xf numFmtId="0" fontId="2" fillId="0" borderId="0" xfId="20" applyNumberFormat="1" applyFont="1" applyAlignment="1">
      <alignment/>
      <protection/>
    </xf>
    <xf numFmtId="41" fontId="3" fillId="0" borderId="0" xfId="20" applyNumberFormat="1" applyFont="1" applyAlignment="1">
      <alignment horizontal="center"/>
      <protection/>
    </xf>
    <xf numFmtId="41" fontId="3" fillId="0" borderId="0" xfId="20" applyNumberFormat="1" applyFont="1" applyBorder="1" applyAlignment="1">
      <alignment horizontal="center"/>
      <protection/>
    </xf>
    <xf numFmtId="0" fontId="3" fillId="0" borderId="0" xfId="20" applyNumberFormat="1" applyFont="1" applyAlignment="1">
      <alignment/>
      <protection/>
    </xf>
    <xf numFmtId="41" fontId="3" fillId="0" borderId="1" xfId="20" applyNumberFormat="1" applyFont="1" applyBorder="1" applyAlignment="1">
      <alignment horizontal="center"/>
      <protection/>
    </xf>
    <xf numFmtId="41" fontId="3" fillId="0" borderId="0" xfId="20" applyNumberFormat="1" applyFont="1" applyAlignment="1">
      <alignment/>
      <protection/>
    </xf>
    <xf numFmtId="0" fontId="5" fillId="0" borderId="0" xfId="21" applyNumberFormat="1" applyFont="1" applyAlignment="1">
      <alignment horizontal="center"/>
      <protection/>
    </xf>
    <xf numFmtId="41" fontId="3" fillId="0" borderId="0" xfId="21" applyNumberFormat="1" applyFont="1" applyBorder="1" applyAlignment="1">
      <alignment horizontal="right"/>
      <protection/>
    </xf>
    <xf numFmtId="37" fontId="2" fillId="0" borderId="0" xfId="21" applyNumberFormat="1" applyFont="1" applyAlignment="1">
      <alignment/>
      <protection/>
    </xf>
    <xf numFmtId="37" fontId="3" fillId="0" borderId="0" xfId="21" applyNumberFormat="1" applyFont="1" applyAlignment="1">
      <alignment/>
      <protection/>
    </xf>
    <xf numFmtId="41" fontId="3" fillId="0" borderId="0" xfId="21" applyNumberFormat="1" applyFont="1" applyAlignment="1">
      <alignment horizontal="right"/>
      <protection/>
    </xf>
    <xf numFmtId="0" fontId="3" fillId="0" borderId="0" xfId="20" applyFont="1" applyAlignment="1">
      <alignment/>
      <protection/>
    </xf>
    <xf numFmtId="41" fontId="3" fillId="0" borderId="0" xfId="20" applyNumberFormat="1" applyFont="1" applyBorder="1" applyAlignment="1" quotePrefix="1">
      <alignment horizontal="center"/>
      <protection/>
    </xf>
    <xf numFmtId="164" fontId="3" fillId="0" borderId="0" xfId="20" applyNumberFormat="1" applyFont="1" applyBorder="1" applyAlignment="1">
      <alignment/>
      <protection/>
    </xf>
    <xf numFmtId="41" fontId="3" fillId="0" borderId="0" xfId="20" applyNumberFormat="1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164" fontId="3" fillId="0" borderId="2" xfId="20" applyNumberFormat="1" applyFont="1" applyBorder="1" applyAlignment="1">
      <alignment horizontal="center"/>
      <protection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39" fontId="3" fillId="0" borderId="0" xfId="0" applyNumberFormat="1" applyFont="1" applyAlignment="1">
      <alignment vertical="center"/>
    </xf>
    <xf numFmtId="0" fontId="2" fillId="0" borderId="0" xfId="0" applyFont="1"/>
    <xf numFmtId="164" fontId="3" fillId="0" borderId="0" xfId="0" applyNumberFormat="1" applyFont="1" quotePrefix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41" fontId="5" fillId="0" borderId="0" xfId="0" applyNumberFormat="1" applyFont="1"/>
    <xf numFmtId="41" fontId="3" fillId="0" borderId="2" xfId="0" applyNumberFormat="1" applyFont="1" applyBorder="1"/>
    <xf numFmtId="41" fontId="3" fillId="0" borderId="3" xfId="0" applyNumberFormat="1" applyFont="1" applyBorder="1"/>
    <xf numFmtId="41" fontId="3" fillId="0" borderId="1" xfId="0" applyNumberFormat="1" applyFont="1" applyBorder="1"/>
    <xf numFmtId="0" fontId="3" fillId="0" borderId="0" xfId="0" applyFont="1" quotePrefix="1"/>
    <xf numFmtId="41" fontId="3" fillId="0" borderId="4" xfId="0" applyNumberFormat="1" applyFont="1" applyBorder="1"/>
    <xf numFmtId="0" fontId="3" fillId="0" borderId="0" xfId="0" applyFont="1" applyAlignment="1" quotePrefix="1">
      <alignment horizontal="center"/>
    </xf>
    <xf numFmtId="0" fontId="3" fillId="0" borderId="5" xfId="0" applyFont="1" applyBorder="1"/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quotePrefix="1">
      <alignment horizontal="left"/>
    </xf>
    <xf numFmtId="41" fontId="3" fillId="0" borderId="0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 applyProtection="1">
      <alignment horizontal="left"/>
      <protection/>
    </xf>
    <xf numFmtId="39" fontId="4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/>
    </xf>
    <xf numFmtId="0" fontId="3" fillId="0" borderId="0" xfId="18" applyNumberFormat="1" applyFont="1" applyFill="1" applyAlignment="1" applyProtection="1" quotePrefix="1">
      <alignment horizontal="center"/>
      <protection/>
    </xf>
    <xf numFmtId="165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Border="1"/>
    <xf numFmtId="0" fontId="5" fillId="0" borderId="0" xfId="0" applyFont="1" applyFill="1" applyAlignment="1">
      <alignment/>
    </xf>
    <xf numFmtId="41" fontId="3" fillId="0" borderId="6" xfId="20" applyNumberFormat="1" applyFont="1" applyBorder="1" applyAlignment="1">
      <alignment horizontal="center"/>
      <protection/>
    </xf>
    <xf numFmtId="41" fontId="3" fillId="0" borderId="7" xfId="20" applyNumberFormat="1" applyFont="1" applyBorder="1" applyAlignment="1">
      <alignment horizontal="center"/>
      <protection/>
    </xf>
    <xf numFmtId="37" fontId="2" fillId="0" borderId="0" xfId="20" applyNumberFormat="1" applyFont="1" applyAlignment="1">
      <alignment/>
      <protection/>
    </xf>
    <xf numFmtId="166" fontId="3" fillId="0" borderId="0" xfId="20" applyNumberFormat="1" applyFont="1" applyAlignment="1">
      <alignment/>
      <protection/>
    </xf>
    <xf numFmtId="41" fontId="3" fillId="0" borderId="0" xfId="20" applyNumberFormat="1" applyFont="1" applyFill="1" applyAlignment="1">
      <alignment horizontal="center"/>
      <protection/>
    </xf>
    <xf numFmtId="164" fontId="3" fillId="0" borderId="2" xfId="20" applyNumberFormat="1" applyFont="1" applyBorder="1" applyAlignment="1">
      <alignment horizontal="center"/>
      <protection/>
    </xf>
    <xf numFmtId="38" fontId="3" fillId="0" borderId="0" xfId="20" applyNumberFormat="1" applyFont="1" applyAlignment="1">
      <alignment horizontal="right"/>
      <protection/>
    </xf>
    <xf numFmtId="164" fontId="3" fillId="0" borderId="2" xfId="20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A190-670B-4E85-A9D2-9C6AFDC6AFE2}">
  <dimension ref="A1:G66"/>
  <sheetViews>
    <sheetView showGridLines="0" tabSelected="1" view="pageBreakPreview" zoomScale="115" zoomScaleSheetLayoutView="115" workbookViewId="0" topLeftCell="A1">
      <selection activeCell="E57" sqref="E57"/>
    </sheetView>
  </sheetViews>
  <sheetFormatPr defaultColWidth="10.57421875" defaultRowHeight="24" customHeight="1"/>
  <cols>
    <col min="1" max="1" width="50.57421875" style="37" customWidth="1"/>
    <col min="2" max="2" width="1.421875" style="28" customWidth="1"/>
    <col min="3" max="3" width="11.28125" style="27" customWidth="1"/>
    <col min="4" max="4" width="1.421875" style="28" customWidth="1"/>
    <col min="5" max="5" width="17.7109375" style="28" customWidth="1"/>
    <col min="6" max="6" width="1.421875" style="28" customWidth="1"/>
    <col min="7" max="7" width="17.7109375" style="28" customWidth="1"/>
    <col min="8" max="8" width="0.5625" style="28" customWidth="1"/>
    <col min="9" max="9" width="13.57421875" style="28" bestFit="1" customWidth="1"/>
    <col min="10" max="16384" width="10.57421875" style="28" customWidth="1"/>
  </cols>
  <sheetData>
    <row r="1" spans="1:2" ht="24" customHeight="1">
      <c r="A1" s="25" t="s">
        <v>0</v>
      </c>
      <c r="B1" s="26"/>
    </row>
    <row r="2" ht="24" customHeight="1">
      <c r="A2" s="25" t="s">
        <v>61</v>
      </c>
    </row>
    <row r="3" ht="24" customHeight="1">
      <c r="A3" s="25" t="s">
        <v>108</v>
      </c>
    </row>
    <row r="4" spans="1:7" ht="24" customHeight="1">
      <c r="A4" s="29"/>
      <c r="B4" s="29"/>
      <c r="D4" s="29"/>
      <c r="E4" s="30"/>
      <c r="F4" s="30"/>
      <c r="G4" s="31" t="s">
        <v>1</v>
      </c>
    </row>
    <row r="5" spans="1:7" ht="24" customHeight="1">
      <c r="A5" s="27"/>
      <c r="B5" s="29"/>
      <c r="C5" s="32" t="s">
        <v>2</v>
      </c>
      <c r="D5" s="29"/>
      <c r="E5" s="34">
        <v>2022</v>
      </c>
      <c r="F5" s="33"/>
      <c r="G5" s="34">
        <v>2021</v>
      </c>
    </row>
    <row r="6" spans="1:3" ht="24" customHeight="1">
      <c r="A6" s="25" t="s">
        <v>3</v>
      </c>
      <c r="C6" s="35"/>
    </row>
    <row r="7" spans="1:7" ht="24" customHeight="1">
      <c r="A7" s="25" t="s">
        <v>4</v>
      </c>
      <c r="C7" s="35"/>
      <c r="E7" s="36"/>
      <c r="F7" s="36"/>
      <c r="G7" s="36"/>
    </row>
    <row r="8" spans="1:7" ht="24" customHeight="1">
      <c r="A8" s="37" t="s">
        <v>5</v>
      </c>
      <c r="B8" s="26"/>
      <c r="C8" s="35">
        <v>7</v>
      </c>
      <c r="E8" s="36">
        <v>91168148</v>
      </c>
      <c r="F8" s="36"/>
      <c r="G8" s="36">
        <v>74856494</v>
      </c>
    </row>
    <row r="9" spans="1:7" ht="24" customHeight="1">
      <c r="A9" s="37" t="s">
        <v>54</v>
      </c>
      <c r="C9" s="35">
        <v>8</v>
      </c>
      <c r="D9" s="38"/>
      <c r="E9" s="36">
        <v>169078955</v>
      </c>
      <c r="F9" s="39"/>
      <c r="G9" s="36">
        <v>237806621</v>
      </c>
    </row>
    <row r="10" spans="1:7" ht="24" customHeight="1">
      <c r="A10" s="37" t="s">
        <v>55</v>
      </c>
      <c r="B10" s="26"/>
      <c r="C10" s="35">
        <v>9</v>
      </c>
      <c r="E10" s="36">
        <v>83125935</v>
      </c>
      <c r="F10" s="36"/>
      <c r="G10" s="36">
        <v>106192484</v>
      </c>
    </row>
    <row r="11" spans="1:7" ht="24" customHeight="1">
      <c r="A11" s="37" t="s">
        <v>81</v>
      </c>
      <c r="B11" s="26"/>
      <c r="C11" s="35">
        <v>10</v>
      </c>
      <c r="E11" s="36">
        <v>38143513</v>
      </c>
      <c r="F11" s="36"/>
      <c r="G11" s="36">
        <v>38002429</v>
      </c>
    </row>
    <row r="12" spans="1:7" ht="24" customHeight="1">
      <c r="A12" s="37" t="s">
        <v>6</v>
      </c>
      <c r="C12" s="35"/>
      <c r="E12" s="36">
        <v>5242309</v>
      </c>
      <c r="F12" s="36"/>
      <c r="G12" s="36">
        <v>7258252</v>
      </c>
    </row>
    <row r="13" spans="1:7" ht="24" customHeight="1">
      <c r="A13" s="25" t="s">
        <v>56</v>
      </c>
      <c r="C13" s="35"/>
      <c r="E13" s="41">
        <f>SUM(E8:E12)</f>
        <v>386758860</v>
      </c>
      <c r="F13" s="36"/>
      <c r="G13" s="41">
        <f>SUM(G8:G12)</f>
        <v>464116280</v>
      </c>
    </row>
    <row r="14" spans="1:7" ht="24" customHeight="1">
      <c r="A14" s="25" t="s">
        <v>7</v>
      </c>
      <c r="C14" s="35"/>
      <c r="E14" s="36"/>
      <c r="F14" s="36"/>
      <c r="G14" s="36"/>
    </row>
    <row r="15" spans="1:7" ht="24" customHeight="1">
      <c r="A15" s="37" t="s">
        <v>76</v>
      </c>
      <c r="C15" s="35"/>
      <c r="E15" s="36">
        <v>129337</v>
      </c>
      <c r="F15" s="36"/>
      <c r="G15" s="36">
        <v>303018</v>
      </c>
    </row>
    <row r="16" spans="1:7" ht="24" customHeight="1">
      <c r="A16" s="37" t="s">
        <v>57</v>
      </c>
      <c r="C16" s="35">
        <v>11</v>
      </c>
      <c r="E16" s="36">
        <v>230199315</v>
      </c>
      <c r="F16" s="36"/>
      <c r="G16" s="36">
        <v>242483488</v>
      </c>
    </row>
    <row r="17" spans="1:7" ht="24" customHeight="1">
      <c r="A17" s="37" t="s">
        <v>66</v>
      </c>
      <c r="C17" s="35"/>
      <c r="E17" s="36">
        <v>198606</v>
      </c>
      <c r="F17" s="36"/>
      <c r="G17" s="36">
        <v>400001</v>
      </c>
    </row>
    <row r="18" spans="1:7" ht="24" customHeight="1">
      <c r="A18" s="37" t="s">
        <v>69</v>
      </c>
      <c r="C18" s="35">
        <v>19</v>
      </c>
      <c r="E18" s="40">
        <v>6535713</v>
      </c>
      <c r="F18" s="36"/>
      <c r="G18" s="40">
        <v>5748817</v>
      </c>
    </row>
    <row r="19" spans="1:7" ht="24" customHeight="1">
      <c r="A19" s="25" t="s">
        <v>8</v>
      </c>
      <c r="C19" s="35"/>
      <c r="E19" s="40">
        <f>SUM(E15:E18)</f>
        <v>237062971</v>
      </c>
      <c r="F19" s="36"/>
      <c r="G19" s="40">
        <f>SUM(G15:G18)</f>
        <v>248935324</v>
      </c>
    </row>
    <row r="20" spans="1:7" ht="24" customHeight="1" thickBot="1">
      <c r="A20" s="25" t="s">
        <v>9</v>
      </c>
      <c r="E20" s="42">
        <f>SUM(E19,E13)</f>
        <v>623821831</v>
      </c>
      <c r="F20" s="36"/>
      <c r="G20" s="42">
        <f>SUM(G19,G13)</f>
        <v>713051604</v>
      </c>
    </row>
    <row r="21" ht="24" customHeight="1" thickTop="1"/>
    <row r="22" spans="1:2" ht="24" customHeight="1">
      <c r="A22" s="43" t="s">
        <v>10</v>
      </c>
      <c r="B22" s="26"/>
    </row>
    <row r="23" spans="1:2" ht="24" customHeight="1">
      <c r="A23" s="25" t="s">
        <v>0</v>
      </c>
      <c r="B23" s="26"/>
    </row>
    <row r="24" spans="1:7" ht="24" customHeight="1">
      <c r="A24" s="25" t="s">
        <v>62</v>
      </c>
      <c r="D24" s="29"/>
      <c r="E24" s="29"/>
      <c r="F24" s="29"/>
      <c r="G24" s="29"/>
    </row>
    <row r="25" ht="24" customHeight="1">
      <c r="A25" s="25" t="s">
        <v>108</v>
      </c>
    </row>
    <row r="26" spans="1:7" ht="24" customHeight="1">
      <c r="A26" s="29"/>
      <c r="B26" s="29"/>
      <c r="D26" s="29"/>
      <c r="E26" s="30"/>
      <c r="F26" s="30"/>
      <c r="G26" s="31" t="s">
        <v>1</v>
      </c>
    </row>
    <row r="27" spans="1:7" ht="24" customHeight="1">
      <c r="A27" s="27"/>
      <c r="B27" s="29"/>
      <c r="C27" s="32" t="s">
        <v>2</v>
      </c>
      <c r="D27" s="29"/>
      <c r="E27" s="34">
        <v>2022</v>
      </c>
      <c r="F27" s="33"/>
      <c r="G27" s="34">
        <v>2021</v>
      </c>
    </row>
    <row r="28" spans="1:7" ht="24" customHeight="1">
      <c r="A28" s="25" t="s">
        <v>11</v>
      </c>
      <c r="C28" s="35"/>
      <c r="D28" s="29"/>
      <c r="E28" s="29"/>
      <c r="F28" s="29"/>
      <c r="G28" s="29"/>
    </row>
    <row r="29" spans="1:3" ht="24" customHeight="1">
      <c r="A29" s="25" t="s">
        <v>12</v>
      </c>
      <c r="C29" s="35"/>
    </row>
    <row r="30" spans="1:7" ht="24" customHeight="1">
      <c r="A30" s="37" t="s">
        <v>58</v>
      </c>
      <c r="C30" s="35" t="s">
        <v>126</v>
      </c>
      <c r="E30" s="36">
        <v>169848724</v>
      </c>
      <c r="F30" s="36"/>
      <c r="G30" s="36">
        <v>187286718</v>
      </c>
    </row>
    <row r="31" spans="1:7" ht="24" customHeight="1">
      <c r="A31" s="37" t="s">
        <v>83</v>
      </c>
      <c r="C31" s="35">
        <v>13</v>
      </c>
      <c r="E31" s="83">
        <v>1035495</v>
      </c>
      <c r="F31" s="36"/>
      <c r="G31" s="83">
        <v>1924209</v>
      </c>
    </row>
    <row r="32" spans="1:7" ht="24" customHeight="1">
      <c r="A32" s="37" t="s">
        <v>103</v>
      </c>
      <c r="C32" s="35"/>
      <c r="E32" s="83">
        <v>5317920</v>
      </c>
      <c r="F32" s="36"/>
      <c r="G32" s="83">
        <v>2455434</v>
      </c>
    </row>
    <row r="33" spans="1:7" ht="24" customHeight="1">
      <c r="A33" s="37" t="s">
        <v>13</v>
      </c>
      <c r="C33" s="35"/>
      <c r="E33" s="36">
        <v>1099007</v>
      </c>
      <c r="F33" s="36"/>
      <c r="G33" s="36">
        <v>1570222</v>
      </c>
    </row>
    <row r="34" spans="1:7" ht="24" customHeight="1">
      <c r="A34" s="25" t="s">
        <v>14</v>
      </c>
      <c r="C34" s="35"/>
      <c r="E34" s="41">
        <f>SUM(E30:E33)</f>
        <v>177301146</v>
      </c>
      <c r="F34" s="36"/>
      <c r="G34" s="41">
        <f>SUM(G30:G33)</f>
        <v>193236583</v>
      </c>
    </row>
    <row r="35" spans="1:7" ht="24" customHeight="1">
      <c r="A35" s="25" t="s">
        <v>15</v>
      </c>
      <c r="C35" s="35"/>
      <c r="E35" s="36"/>
      <c r="F35" s="36"/>
      <c r="G35" s="36"/>
    </row>
    <row r="36" spans="1:7" ht="24" customHeight="1">
      <c r="A36" s="37" t="s">
        <v>106</v>
      </c>
      <c r="C36" s="35">
        <v>13</v>
      </c>
      <c r="E36" s="83">
        <v>1853156</v>
      </c>
      <c r="F36" s="36"/>
      <c r="G36" s="83">
        <v>2888652</v>
      </c>
    </row>
    <row r="37" spans="1:7" ht="24" customHeight="1">
      <c r="A37" s="37" t="s">
        <v>16</v>
      </c>
      <c r="C37" s="35">
        <v>14</v>
      </c>
      <c r="E37" s="36">
        <v>37243159</v>
      </c>
      <c r="F37" s="36"/>
      <c r="G37" s="36">
        <v>37735737</v>
      </c>
    </row>
    <row r="38" spans="1:7" ht="24" customHeight="1">
      <c r="A38" s="25" t="s">
        <v>17</v>
      </c>
      <c r="C38" s="35"/>
      <c r="E38" s="41">
        <f>SUM(E36:E37)</f>
        <v>39096315</v>
      </c>
      <c r="F38" s="36"/>
      <c r="G38" s="41">
        <f>SUM(G36:G37)</f>
        <v>40624389</v>
      </c>
    </row>
    <row r="39" spans="1:7" ht="24" customHeight="1">
      <c r="A39" s="25" t="s">
        <v>18</v>
      </c>
      <c r="E39" s="41">
        <f>SUM(E38,E34)</f>
        <v>216397461</v>
      </c>
      <c r="F39" s="36"/>
      <c r="G39" s="41">
        <f>SUM(G38,G34)</f>
        <v>233860972</v>
      </c>
    </row>
    <row r="40" spans="1:7" ht="24" customHeight="1">
      <c r="A40" s="25"/>
      <c r="E40" s="94"/>
      <c r="F40" s="36"/>
      <c r="G40" s="94"/>
    </row>
    <row r="41" spans="1:2" ht="24" customHeight="1">
      <c r="A41" s="43" t="s">
        <v>10</v>
      </c>
      <c r="B41" s="26"/>
    </row>
    <row r="42" spans="1:2" ht="24" customHeight="1">
      <c r="A42" s="25" t="s">
        <v>0</v>
      </c>
      <c r="B42" s="26"/>
    </row>
    <row r="43" spans="1:7" ht="24" customHeight="1">
      <c r="A43" s="25" t="s">
        <v>62</v>
      </c>
      <c r="D43" s="29"/>
      <c r="E43" s="29"/>
      <c r="F43" s="29"/>
      <c r="G43" s="29"/>
    </row>
    <row r="44" ht="24" customHeight="1">
      <c r="A44" s="25" t="s">
        <v>108</v>
      </c>
    </row>
    <row r="45" spans="1:7" ht="24" customHeight="1">
      <c r="A45" s="29"/>
      <c r="B45" s="29"/>
      <c r="D45" s="29"/>
      <c r="E45" s="30"/>
      <c r="F45" s="30"/>
      <c r="G45" s="31" t="s">
        <v>1</v>
      </c>
    </row>
    <row r="46" spans="1:7" ht="24" customHeight="1">
      <c r="A46" s="27"/>
      <c r="B46" s="29"/>
      <c r="C46" s="32" t="s">
        <v>2</v>
      </c>
      <c r="D46" s="29"/>
      <c r="E46" s="34">
        <v>2022</v>
      </c>
      <c r="F46" s="33"/>
      <c r="G46" s="34">
        <v>2021</v>
      </c>
    </row>
    <row r="47" ht="24" customHeight="1">
      <c r="A47" s="25" t="s">
        <v>19</v>
      </c>
    </row>
    <row r="48" ht="24" customHeight="1">
      <c r="A48" s="37" t="s">
        <v>20</v>
      </c>
    </row>
    <row r="49" spans="1:3" ht="24" customHeight="1">
      <c r="A49" s="37" t="s">
        <v>21</v>
      </c>
      <c r="B49" s="26"/>
      <c r="C49" s="35"/>
    </row>
    <row r="50" spans="1:7" ht="24" customHeight="1" thickBot="1">
      <c r="A50" s="37" t="s">
        <v>65</v>
      </c>
      <c r="C50" s="35"/>
      <c r="E50" s="44">
        <v>121500000</v>
      </c>
      <c r="F50" s="36"/>
      <c r="G50" s="44">
        <v>121500000</v>
      </c>
    </row>
    <row r="51" spans="1:7" ht="24" customHeight="1" thickTop="1">
      <c r="A51" s="37" t="s">
        <v>107</v>
      </c>
      <c r="B51" s="26"/>
      <c r="C51" s="35"/>
      <c r="E51" s="36"/>
      <c r="F51" s="36"/>
      <c r="G51" s="36"/>
    </row>
    <row r="52" spans="1:7" ht="24" customHeight="1">
      <c r="A52" s="37" t="s">
        <v>65</v>
      </c>
      <c r="C52" s="35"/>
      <c r="E52" s="36">
        <f>'CE'!B21</f>
        <v>121500000</v>
      </c>
      <c r="F52" s="36"/>
      <c r="G52" s="36">
        <f>'CE'!B14</f>
        <v>121500000</v>
      </c>
    </row>
    <row r="53" spans="1:7" ht="24" customHeight="1">
      <c r="A53" s="37" t="s">
        <v>22</v>
      </c>
      <c r="C53" s="35"/>
      <c r="E53" s="36">
        <f>'CE'!D21</f>
        <v>233350000</v>
      </c>
      <c r="F53" s="36"/>
      <c r="G53" s="36">
        <f>'CE'!D14</f>
        <v>233350000</v>
      </c>
    </row>
    <row r="54" spans="1:6" ht="24" customHeight="1">
      <c r="A54" s="37" t="s">
        <v>23</v>
      </c>
      <c r="B54" s="26"/>
      <c r="C54" s="35"/>
      <c r="F54" s="36"/>
    </row>
    <row r="55" spans="1:7" ht="24" customHeight="1">
      <c r="A55" s="37" t="s">
        <v>53</v>
      </c>
      <c r="C55" s="35">
        <v>16</v>
      </c>
      <c r="E55" s="36">
        <f>'CE'!F21</f>
        <v>12150000</v>
      </c>
      <c r="F55" s="36"/>
      <c r="G55" s="36">
        <f>'CE'!F14</f>
        <v>12150000</v>
      </c>
    </row>
    <row r="56" spans="1:7" ht="24" customHeight="1">
      <c r="A56" s="37" t="s">
        <v>24</v>
      </c>
      <c r="C56" s="35"/>
      <c r="E56" s="40">
        <f>'CE'!H21</f>
        <v>40424370</v>
      </c>
      <c r="F56" s="36"/>
      <c r="G56" s="40">
        <f>'CE'!H14</f>
        <v>112190632</v>
      </c>
    </row>
    <row r="57" spans="1:7" ht="24" customHeight="1">
      <c r="A57" s="25" t="s">
        <v>25</v>
      </c>
      <c r="B57" s="26"/>
      <c r="E57" s="40">
        <f>SUM(E52:E56)</f>
        <v>407424370</v>
      </c>
      <c r="F57" s="36"/>
      <c r="G57" s="40">
        <f>SUM(G52:G56)</f>
        <v>479190632</v>
      </c>
    </row>
    <row r="58" spans="1:7" ht="24" customHeight="1" thickBot="1">
      <c r="A58" s="25" t="s">
        <v>26</v>
      </c>
      <c r="E58" s="44">
        <f>SUM(E57,E39)</f>
        <v>623821831</v>
      </c>
      <c r="F58" s="36"/>
      <c r="G58" s="44">
        <f>SUM(G57,G39)</f>
        <v>713051604</v>
      </c>
    </row>
    <row r="59" spans="5:7" ht="24" customHeight="1" thickTop="1">
      <c r="E59" s="36">
        <f>SUM(E58-E20)</f>
        <v>0</v>
      </c>
      <c r="F59" s="36"/>
      <c r="G59" s="36">
        <f>SUM(G58-G20)</f>
        <v>0</v>
      </c>
    </row>
    <row r="60" spans="1:3" ht="24" customHeight="1">
      <c r="A60" s="43" t="s">
        <v>10</v>
      </c>
      <c r="B60" s="26"/>
      <c r="C60" s="45"/>
    </row>
    <row r="61" spans="1:3" ht="24" customHeight="1">
      <c r="A61" s="43"/>
      <c r="B61" s="26"/>
      <c r="C61" s="45"/>
    </row>
    <row r="62" spans="1:3" ht="24" customHeight="1">
      <c r="A62" s="43"/>
      <c r="B62" s="26"/>
      <c r="C62" s="45"/>
    </row>
    <row r="63" spans="1:3" ht="24" customHeight="1">
      <c r="A63" s="46"/>
      <c r="C63" s="45"/>
    </row>
    <row r="65" ht="24" customHeight="1">
      <c r="B65" s="37" t="s">
        <v>27</v>
      </c>
    </row>
    <row r="66" ht="24" customHeight="1">
      <c r="A66" s="46"/>
    </row>
  </sheetData>
  <printOptions horizontalCentered="1"/>
  <pageMargins left="0.78740157480315" right="0.236220472440945" top="0.78740157480315" bottom="0.118110236220472" header="0.31496062992126" footer="0.31496062992126"/>
  <pageSetup fitToHeight="6" horizontalDpi="600" verticalDpi="600" orientation="portrait" paperSize="9" scale="90" r:id="rId1"/>
  <rowBreaks count="2" manualBreakCount="2">
    <brk id="22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showGridLines="0" view="pageBreakPreview" zoomScaleSheetLayoutView="100" workbookViewId="0" topLeftCell="A1">
      <selection activeCell="A22" sqref="A22"/>
    </sheetView>
  </sheetViews>
  <sheetFormatPr defaultColWidth="10.7109375" defaultRowHeight="24" customHeight="1"/>
  <cols>
    <col min="1" max="1" width="51.421875" style="50" customWidth="1"/>
    <col min="2" max="2" width="3.7109375" style="56" customWidth="1"/>
    <col min="3" max="3" width="8.421875" style="50" customWidth="1"/>
    <col min="4" max="4" width="1.57421875" style="56" customWidth="1"/>
    <col min="5" max="5" width="16.7109375" style="56" customWidth="1"/>
    <col min="6" max="6" width="1.421875" style="56" customWidth="1"/>
    <col min="7" max="7" width="16.7109375" style="56" customWidth="1"/>
    <col min="8" max="8" width="13.28125" style="23" bestFit="1" customWidth="1"/>
    <col min="9" max="16384" width="10.7109375" style="23" customWidth="1"/>
  </cols>
  <sheetData>
    <row r="1" spans="1:7" s="22" customFormat="1" ht="24" customHeight="1">
      <c r="A1" s="47" t="s">
        <v>0</v>
      </c>
      <c r="B1" s="52"/>
      <c r="C1" s="53"/>
      <c r="D1" s="54"/>
      <c r="E1" s="54"/>
      <c r="F1" s="54"/>
      <c r="G1" s="54"/>
    </row>
    <row r="2" spans="1:7" s="22" customFormat="1" ht="24" customHeight="1">
      <c r="A2" s="47" t="s">
        <v>63</v>
      </c>
      <c r="B2" s="54"/>
      <c r="C2" s="53"/>
      <c r="D2" s="54"/>
      <c r="E2" s="54"/>
      <c r="F2" s="54"/>
      <c r="G2" s="54"/>
    </row>
    <row r="3" spans="1:7" s="22" customFormat="1" ht="24" customHeight="1">
      <c r="A3" s="47" t="s">
        <v>109</v>
      </c>
      <c r="B3" s="54"/>
      <c r="C3" s="53"/>
      <c r="D3" s="54"/>
      <c r="E3" s="54"/>
      <c r="F3" s="54"/>
      <c r="G3" s="54"/>
    </row>
    <row r="4" spans="1:7" s="22" customFormat="1" ht="24" customHeight="1">
      <c r="A4" s="49"/>
      <c r="B4" s="54"/>
      <c r="C4" s="53"/>
      <c r="D4" s="54"/>
      <c r="E4" s="54"/>
      <c r="F4" s="54"/>
      <c r="G4" s="55" t="s">
        <v>1</v>
      </c>
    </row>
    <row r="5" spans="3:7" ht="24" customHeight="1">
      <c r="C5" s="57" t="s">
        <v>2</v>
      </c>
      <c r="E5" s="58">
        <v>2022</v>
      </c>
      <c r="F5" s="59"/>
      <c r="G5" s="58">
        <v>2021</v>
      </c>
    </row>
    <row r="6" spans="1:7" s="24" customFormat="1" ht="24" customHeight="1">
      <c r="A6" s="88" t="s">
        <v>52</v>
      </c>
      <c r="B6" s="89"/>
      <c r="C6" s="90"/>
      <c r="D6" s="91"/>
      <c r="E6" s="92"/>
      <c r="F6" s="91"/>
      <c r="G6" s="91"/>
    </row>
    <row r="7" ht="24" customHeight="1">
      <c r="A7" s="47" t="s">
        <v>28</v>
      </c>
    </row>
    <row r="8" spans="1:7" ht="24" customHeight="1">
      <c r="A8" s="51" t="s">
        <v>80</v>
      </c>
      <c r="B8" s="49"/>
      <c r="C8" s="60"/>
      <c r="E8" s="61">
        <v>758533987</v>
      </c>
      <c r="F8" s="61"/>
      <c r="G8" s="61">
        <v>894289522</v>
      </c>
    </row>
    <row r="9" spans="1:7" ht="24" customHeight="1">
      <c r="A9" s="51" t="s">
        <v>29</v>
      </c>
      <c r="B9" s="49"/>
      <c r="C9" s="60">
        <v>17</v>
      </c>
      <c r="E9" s="61">
        <v>8587234</v>
      </c>
      <c r="F9" s="61"/>
      <c r="G9" s="61">
        <v>15512227</v>
      </c>
    </row>
    <row r="10" spans="1:7" ht="24" customHeight="1">
      <c r="A10" s="47" t="s">
        <v>30</v>
      </c>
      <c r="E10" s="62">
        <f>SUM(E8:E9)</f>
        <v>767121221</v>
      </c>
      <c r="F10" s="61"/>
      <c r="G10" s="62">
        <f>SUM(G8:G9)</f>
        <v>909801749</v>
      </c>
    </row>
    <row r="11" spans="1:7" ht="24" customHeight="1">
      <c r="A11" s="47" t="s">
        <v>31</v>
      </c>
      <c r="E11" s="61"/>
      <c r="F11" s="61"/>
      <c r="G11" s="61"/>
    </row>
    <row r="12" spans="1:7" ht="24" customHeight="1">
      <c r="A12" s="51" t="s">
        <v>70</v>
      </c>
      <c r="B12" s="49"/>
      <c r="E12" s="61">
        <v>699627160</v>
      </c>
      <c r="F12" s="61"/>
      <c r="G12" s="61">
        <v>792487603</v>
      </c>
    </row>
    <row r="13" spans="1:7" ht="24" customHeight="1">
      <c r="A13" s="51" t="s">
        <v>79</v>
      </c>
      <c r="B13" s="63"/>
      <c r="C13" s="60"/>
      <c r="E13" s="61">
        <v>18966782</v>
      </c>
      <c r="F13" s="61"/>
      <c r="G13" s="61">
        <v>24233770</v>
      </c>
    </row>
    <row r="14" spans="1:7" ht="24" customHeight="1">
      <c r="A14" s="51" t="s">
        <v>32</v>
      </c>
      <c r="B14" s="63"/>
      <c r="C14" s="60"/>
      <c r="E14" s="61">
        <v>70411998</v>
      </c>
      <c r="F14" s="61"/>
      <c r="G14" s="61">
        <v>70331540</v>
      </c>
    </row>
    <row r="15" spans="1:7" ht="24" customHeight="1">
      <c r="A15" s="47" t="s">
        <v>33</v>
      </c>
      <c r="E15" s="62">
        <f>SUM(E12:E14)</f>
        <v>789005940</v>
      </c>
      <c r="F15" s="61"/>
      <c r="G15" s="62">
        <f>SUM(G12:G14)</f>
        <v>887052913</v>
      </c>
    </row>
    <row r="16" spans="1:7" ht="24" customHeight="1">
      <c r="A16" s="47" t="s">
        <v>118</v>
      </c>
      <c r="E16" s="61">
        <f>E10-E15</f>
        <v>-21884719</v>
      </c>
      <c r="F16" s="61"/>
      <c r="G16" s="61">
        <f>G10-G15</f>
        <v>22748836</v>
      </c>
    </row>
    <row r="17" spans="1:7" ht="24" customHeight="1">
      <c r="A17" s="51" t="s">
        <v>84</v>
      </c>
      <c r="C17" s="60">
        <v>13</v>
      </c>
      <c r="E17" s="65">
        <v>-259191</v>
      </c>
      <c r="F17" s="61"/>
      <c r="G17" s="65">
        <v>-160040</v>
      </c>
    </row>
    <row r="18" spans="1:7" ht="24" customHeight="1">
      <c r="A18" s="47" t="s">
        <v>119</v>
      </c>
      <c r="E18" s="61">
        <f>SUM(E16:E17)</f>
        <v>-22143910</v>
      </c>
      <c r="F18" s="61"/>
      <c r="G18" s="61">
        <f>SUM(G16:G17)</f>
        <v>22588796</v>
      </c>
    </row>
    <row r="19" spans="1:7" ht="24" customHeight="1">
      <c r="A19" s="51" t="s">
        <v>132</v>
      </c>
      <c r="C19" s="60">
        <v>19</v>
      </c>
      <c r="E19" s="65">
        <v>1640046</v>
      </c>
      <c r="F19" s="64"/>
      <c r="G19" s="65">
        <v>-4374689</v>
      </c>
    </row>
    <row r="20" spans="1:7" ht="24" customHeight="1">
      <c r="A20" s="47" t="s">
        <v>120</v>
      </c>
      <c r="B20" s="49"/>
      <c r="E20" s="62">
        <f>SUM(E18:E19)</f>
        <v>-20503864</v>
      </c>
      <c r="F20" s="64"/>
      <c r="G20" s="62">
        <f>SUM(G18:G19)</f>
        <v>18214107</v>
      </c>
    </row>
    <row r="21" spans="1:7" ht="24" customHeight="1">
      <c r="A21" s="47" t="s">
        <v>102</v>
      </c>
      <c r="B21" s="49"/>
      <c r="E21" s="64"/>
      <c r="F21" s="64"/>
      <c r="G21" s="64"/>
    </row>
    <row r="22" spans="1:7" ht="24" customHeight="1">
      <c r="A22" s="95" t="s">
        <v>94</v>
      </c>
      <c r="B22" s="49"/>
      <c r="E22" s="64"/>
      <c r="F22" s="64"/>
      <c r="G22" s="64"/>
    </row>
    <row r="23" spans="1:7" ht="24" customHeight="1">
      <c r="A23" s="95" t="s">
        <v>95</v>
      </c>
      <c r="B23" s="49"/>
      <c r="E23" s="64"/>
      <c r="F23" s="64"/>
      <c r="G23" s="64"/>
    </row>
    <row r="24" spans="1:7" ht="24" customHeight="1">
      <c r="A24" s="51" t="s">
        <v>128</v>
      </c>
      <c r="B24" s="49"/>
      <c r="E24" s="65">
        <v>3412602</v>
      </c>
      <c r="F24" s="64"/>
      <c r="G24" s="65">
        <v>4700526</v>
      </c>
    </row>
    <row r="25" spans="1:7" ht="24" customHeight="1">
      <c r="A25" s="47" t="s">
        <v>97</v>
      </c>
      <c r="E25" s="65">
        <f>E24</f>
        <v>3412602</v>
      </c>
      <c r="F25" s="64"/>
      <c r="G25" s="65">
        <f>G24</f>
        <v>4700526</v>
      </c>
    </row>
    <row r="26" spans="1:7" ht="24" customHeight="1" thickBot="1">
      <c r="A26" s="47" t="s">
        <v>98</v>
      </c>
      <c r="E26" s="66">
        <f>SUM(E20,E25)</f>
        <v>-17091262</v>
      </c>
      <c r="F26" s="64"/>
      <c r="G26" s="66">
        <f>SUM(G20,G25)</f>
        <v>22914633</v>
      </c>
    </row>
    <row r="27" spans="1:7" ht="24" customHeight="1" thickTop="1">
      <c r="A27" s="51"/>
      <c r="E27" s="64"/>
      <c r="F27" s="64"/>
      <c r="G27" s="64"/>
    </row>
    <row r="28" spans="1:3" ht="24" customHeight="1">
      <c r="A28" s="47" t="s">
        <v>121</v>
      </c>
      <c r="C28" s="60">
        <v>21</v>
      </c>
    </row>
    <row r="29" spans="1:7" ht="24" customHeight="1" thickBot="1">
      <c r="A29" s="51" t="s">
        <v>122</v>
      </c>
      <c r="B29" s="49"/>
      <c r="C29" s="60"/>
      <c r="E29" s="93">
        <f>E20/121500000</f>
        <v>-0.16875608230452674</v>
      </c>
      <c r="F29" s="70"/>
      <c r="G29" s="93">
        <f>G20/121500000</f>
        <v>0.14991034567901235</v>
      </c>
    </row>
    <row r="30" spans="5:7" ht="24" customHeight="1" thickTop="1">
      <c r="E30" s="67"/>
      <c r="F30" s="68"/>
      <c r="G30" s="67"/>
    </row>
    <row r="31" spans="1:7" ht="24" customHeight="1">
      <c r="A31" s="50" t="s">
        <v>10</v>
      </c>
      <c r="C31" s="69"/>
      <c r="E31" s="68"/>
      <c r="F31" s="68"/>
      <c r="G31" s="68"/>
    </row>
    <row r="32" spans="3:7" ht="24" customHeight="1">
      <c r="C32" s="69"/>
      <c r="E32" s="68"/>
      <c r="F32" s="68"/>
      <c r="G32" s="68"/>
    </row>
  </sheetData>
  <printOptions horizontalCentered="1"/>
  <pageMargins left="0.78" right="0.28" top="0.787" bottom="0.19" header="0.31496062992126" footer="0.31496062992126"/>
  <pageSetup fitToHeight="6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showGridLines="0" view="pageBreakPreview" zoomScale="85" zoomScaleSheetLayoutView="85" workbookViewId="0" topLeftCell="A1">
      <selection activeCell="D11" sqref="D11"/>
    </sheetView>
  </sheetViews>
  <sheetFormatPr defaultColWidth="9.28125" defaultRowHeight="24" customHeight="1"/>
  <cols>
    <col min="1" max="1" width="41.00390625" style="1" customWidth="1"/>
    <col min="2" max="2" width="15.7109375" style="1" customWidth="1"/>
    <col min="3" max="3" width="1.421875" style="1" customWidth="1"/>
    <col min="4" max="4" width="15.7109375" style="1" customWidth="1"/>
    <col min="5" max="5" width="1.421875" style="1" customWidth="1"/>
    <col min="6" max="6" width="15.7109375" style="1" customWidth="1"/>
    <col min="7" max="7" width="1.421875" style="18" customWidth="1"/>
    <col min="8" max="8" width="15.7109375" style="1" customWidth="1"/>
    <col min="9" max="9" width="1.421875" style="1" customWidth="1"/>
    <col min="10" max="10" width="16.421875" style="1" customWidth="1"/>
    <col min="11" max="11" width="9.28125" style="1" customWidth="1"/>
    <col min="12" max="12" width="22.00390625" style="1" customWidth="1"/>
    <col min="13" max="16384" width="9.28125" style="1" customWidth="1"/>
  </cols>
  <sheetData>
    <row r="1" spans="1:10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4" customHeight="1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4" customHeight="1">
      <c r="A3" s="98" t="s">
        <v>109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2" customFormat="1" ht="24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2:8" s="2" customFormat="1" ht="24" customHeight="1">
      <c r="B5" s="2" t="s">
        <v>133</v>
      </c>
      <c r="F5" s="103" t="s">
        <v>44</v>
      </c>
      <c r="G5" s="103"/>
      <c r="H5" s="103"/>
    </row>
    <row r="6" spans="1:8" s="2" customFormat="1" ht="24" customHeight="1">
      <c r="A6" s="4"/>
      <c r="B6" s="2" t="s">
        <v>134</v>
      </c>
      <c r="F6" s="3" t="s">
        <v>45</v>
      </c>
      <c r="G6" s="3"/>
      <c r="H6" s="3"/>
    </row>
    <row r="7" spans="1:10" s="2" customFormat="1" ht="24" customHeight="1">
      <c r="A7" s="4"/>
      <c r="B7" s="101" t="s">
        <v>49</v>
      </c>
      <c r="D7" s="21" t="s">
        <v>22</v>
      </c>
      <c r="F7" s="21" t="s">
        <v>46</v>
      </c>
      <c r="G7" s="3"/>
      <c r="H7" s="21" t="s">
        <v>47</v>
      </c>
      <c r="J7" s="21" t="s">
        <v>48</v>
      </c>
    </row>
    <row r="8" spans="1:10" s="2" customFormat="1" ht="24" customHeight="1">
      <c r="A8" s="4"/>
      <c r="B8" s="3"/>
      <c r="D8" s="3"/>
      <c r="F8" s="3"/>
      <c r="G8" s="3"/>
      <c r="H8" s="3"/>
      <c r="J8" s="3"/>
    </row>
    <row r="9" spans="1:10" ht="24" customHeight="1">
      <c r="A9" s="5" t="s">
        <v>82</v>
      </c>
      <c r="B9" s="6">
        <v>121500000</v>
      </c>
      <c r="C9" s="6"/>
      <c r="D9" s="6">
        <v>233350000</v>
      </c>
      <c r="E9" s="6"/>
      <c r="F9" s="6">
        <v>12150000</v>
      </c>
      <c r="G9" s="7"/>
      <c r="H9" s="6">
        <v>143950999</v>
      </c>
      <c r="I9" s="6"/>
      <c r="J9" s="6">
        <f>SUM(B9:H9)</f>
        <v>510950999</v>
      </c>
    </row>
    <row r="10" spans="1:10" ht="24" customHeight="1">
      <c r="A10" s="8" t="s">
        <v>96</v>
      </c>
      <c r="B10" s="96">
        <v>0</v>
      </c>
      <c r="C10" s="6"/>
      <c r="D10" s="96">
        <v>0</v>
      </c>
      <c r="E10" s="6"/>
      <c r="F10" s="96">
        <v>0</v>
      </c>
      <c r="G10" s="6"/>
      <c r="H10" s="96">
        <f>PL!G20</f>
        <v>18214107</v>
      </c>
      <c r="I10" s="6"/>
      <c r="J10" s="96">
        <f>SUM(B10:H10)</f>
        <v>18214107</v>
      </c>
    </row>
    <row r="11" spans="1:10" ht="24" customHeight="1">
      <c r="A11" s="8" t="s">
        <v>97</v>
      </c>
      <c r="B11" s="97">
        <v>0</v>
      </c>
      <c r="C11" s="6"/>
      <c r="D11" s="97">
        <v>0</v>
      </c>
      <c r="E11" s="6"/>
      <c r="F11" s="97">
        <v>0</v>
      </c>
      <c r="G11" s="6"/>
      <c r="H11" s="97">
        <f>PL!G25</f>
        <v>4700526</v>
      </c>
      <c r="I11" s="6"/>
      <c r="J11" s="97">
        <f>SUM(B11:H11)</f>
        <v>4700526</v>
      </c>
    </row>
    <row r="12" spans="1:10" ht="23.25" customHeight="1">
      <c r="A12" s="8" t="s">
        <v>98</v>
      </c>
      <c r="B12" s="7">
        <f>SUM(B10:B11)</f>
        <v>0</v>
      </c>
      <c r="C12" s="7"/>
      <c r="D12" s="7">
        <f>SUM(D10:D11)</f>
        <v>0</v>
      </c>
      <c r="E12" s="7"/>
      <c r="F12" s="7">
        <f>SUM(F10:F11)</f>
        <v>0</v>
      </c>
      <c r="G12" s="7"/>
      <c r="H12" s="7">
        <f>SUM(H10:H11)</f>
        <v>22914633</v>
      </c>
      <c r="I12" s="6"/>
      <c r="J12" s="6">
        <f>SUM(J10:J11)</f>
        <v>22914633</v>
      </c>
    </row>
    <row r="13" spans="1:10" ht="24" customHeight="1">
      <c r="A13" s="8" t="s">
        <v>130</v>
      </c>
      <c r="B13" s="17">
        <v>0</v>
      </c>
      <c r="C13" s="6"/>
      <c r="D13" s="17">
        <v>0</v>
      </c>
      <c r="E13" s="6"/>
      <c r="F13" s="17">
        <v>0</v>
      </c>
      <c r="G13" s="7"/>
      <c r="H13" s="7">
        <v>-54675000</v>
      </c>
      <c r="I13" s="6"/>
      <c r="J13" s="6">
        <f>SUM(B13:H13)</f>
        <v>-54675000</v>
      </c>
    </row>
    <row r="14" spans="1:10" ht="24" customHeight="1" thickBot="1">
      <c r="A14" s="5" t="s">
        <v>99</v>
      </c>
      <c r="B14" s="9">
        <f>SUM(B9,B12:B13)</f>
        <v>121500000</v>
      </c>
      <c r="C14" s="7"/>
      <c r="D14" s="9">
        <f>SUM(D9,D12:D13)</f>
        <v>233350000</v>
      </c>
      <c r="E14" s="7"/>
      <c r="F14" s="9">
        <f>SUM(F9,F12:F13)</f>
        <v>12150000</v>
      </c>
      <c r="G14" s="7"/>
      <c r="H14" s="9">
        <f>SUM(H9,H12:H13)</f>
        <v>112190632</v>
      </c>
      <c r="I14" s="7"/>
      <c r="J14" s="9">
        <f>SUM(J9,J12:J13)</f>
        <v>479190632</v>
      </c>
    </row>
    <row r="15" spans="1:10" ht="24" customHeight="1" thickTop="1">
      <c r="A15" s="8"/>
      <c r="B15" s="10"/>
      <c r="C15" s="10"/>
      <c r="D15" s="10"/>
      <c r="E15" s="10"/>
      <c r="F15" s="10"/>
      <c r="G15" s="19"/>
      <c r="H15" s="10"/>
      <c r="I15" s="10"/>
      <c r="J15" s="10"/>
    </row>
    <row r="16" spans="1:10" ht="24" customHeight="1">
      <c r="A16" s="5" t="s">
        <v>110</v>
      </c>
      <c r="B16" s="6">
        <v>121500000</v>
      </c>
      <c r="C16" s="6"/>
      <c r="D16" s="6">
        <v>233350000</v>
      </c>
      <c r="E16" s="6"/>
      <c r="F16" s="6">
        <v>12150000</v>
      </c>
      <c r="G16" s="7"/>
      <c r="H16" s="100">
        <v>112190632</v>
      </c>
      <c r="I16" s="6"/>
      <c r="J16" s="6">
        <f>SUM(B16:H16)</f>
        <v>479190632</v>
      </c>
    </row>
    <row r="17" spans="1:10" ht="24" customHeight="1">
      <c r="A17" s="8" t="s">
        <v>129</v>
      </c>
      <c r="B17" s="96"/>
      <c r="C17" s="6"/>
      <c r="D17" s="96"/>
      <c r="E17" s="6"/>
      <c r="F17" s="96"/>
      <c r="G17" s="6"/>
      <c r="H17" s="96">
        <f>PL!E20</f>
        <v>-20503864</v>
      </c>
      <c r="I17" s="6"/>
      <c r="J17" s="96">
        <f>SUM(B17:H17)</f>
        <v>-20503864</v>
      </c>
    </row>
    <row r="18" spans="1:10" ht="24" customHeight="1">
      <c r="A18" s="8" t="s">
        <v>97</v>
      </c>
      <c r="B18" s="97"/>
      <c r="C18" s="6"/>
      <c r="D18" s="97"/>
      <c r="E18" s="6"/>
      <c r="F18" s="97"/>
      <c r="G18" s="6"/>
      <c r="H18" s="97">
        <f>PL!E24</f>
        <v>3412602</v>
      </c>
      <c r="I18" s="6"/>
      <c r="J18" s="97">
        <f>SUM(B18:H18)</f>
        <v>3412602</v>
      </c>
    </row>
    <row r="19" spans="1:10" ht="24" customHeight="1">
      <c r="A19" s="8" t="s">
        <v>98</v>
      </c>
      <c r="B19" s="17">
        <f>SUM(B17:B18)</f>
        <v>0</v>
      </c>
      <c r="C19" s="7"/>
      <c r="D19" s="17">
        <f>SUM(D17:D18)</f>
        <v>0</v>
      </c>
      <c r="E19" s="7"/>
      <c r="F19" s="17">
        <f>SUM(F17:F18)</f>
        <v>0</v>
      </c>
      <c r="G19" s="7"/>
      <c r="H19" s="7">
        <f>SUM(H17:H18)</f>
        <v>-17091262</v>
      </c>
      <c r="I19" s="6"/>
      <c r="J19" s="6">
        <f>SUM(J17:J18)</f>
        <v>-17091262</v>
      </c>
    </row>
    <row r="20" spans="1:10" ht="24" customHeight="1">
      <c r="A20" s="8" t="s">
        <v>130</v>
      </c>
      <c r="B20" s="17">
        <v>0</v>
      </c>
      <c r="C20" s="6"/>
      <c r="D20" s="17">
        <v>0</v>
      </c>
      <c r="E20" s="6"/>
      <c r="F20" s="17">
        <v>0</v>
      </c>
      <c r="G20" s="7"/>
      <c r="H20" s="7">
        <v>-54675000</v>
      </c>
      <c r="I20" s="6"/>
      <c r="J20" s="6">
        <f>SUM(B20:H20)</f>
        <v>-54675000</v>
      </c>
    </row>
    <row r="21" spans="1:10" ht="24" customHeight="1" thickBot="1">
      <c r="A21" s="5" t="s">
        <v>111</v>
      </c>
      <c r="B21" s="9">
        <f>SUM(B16,B19:B20)</f>
        <v>121500000</v>
      </c>
      <c r="C21" s="7"/>
      <c r="D21" s="9">
        <f>SUM(D16,D19:D20)</f>
        <v>233350000</v>
      </c>
      <c r="E21" s="7"/>
      <c r="F21" s="9">
        <f>SUM(F16,F19:F20)</f>
        <v>12150000</v>
      </c>
      <c r="G21" s="7"/>
      <c r="H21" s="9">
        <f>SUM(H16,H19:H20)</f>
        <v>40424370</v>
      </c>
      <c r="I21" s="7"/>
      <c r="J21" s="9">
        <f>SUM(J16,J19:J20)</f>
        <v>407424370</v>
      </c>
    </row>
    <row r="22" spans="1:10" ht="24" customHeight="1" thickTop="1">
      <c r="A22" s="8"/>
      <c r="B22" s="10"/>
      <c r="C22" s="10"/>
      <c r="D22" s="10"/>
      <c r="E22" s="10"/>
      <c r="F22" s="10"/>
      <c r="G22" s="19"/>
      <c r="H22" s="10"/>
      <c r="I22" s="10"/>
      <c r="J22" s="99">
        <f>SUM(J21-'BS'!E57)</f>
        <v>0</v>
      </c>
    </row>
    <row r="23" spans="1:8" ht="24" customHeight="1">
      <c r="A23" s="8" t="s">
        <v>10</v>
      </c>
      <c r="B23" s="11"/>
      <c r="C23" s="12"/>
      <c r="D23" s="12"/>
      <c r="E23" s="12"/>
      <c r="F23" s="12"/>
      <c r="G23" s="12"/>
      <c r="H23" s="12"/>
    </row>
    <row r="24" spans="1:8" ht="24" customHeight="1">
      <c r="A24" s="13"/>
      <c r="B24" s="11"/>
      <c r="C24" s="12"/>
      <c r="D24" s="12"/>
      <c r="E24" s="12"/>
      <c r="F24" s="12"/>
      <c r="G24" s="12"/>
      <c r="H24" s="12"/>
    </row>
    <row r="25" spans="1:8" ht="24" customHeight="1">
      <c r="A25" s="14"/>
      <c r="B25" s="11"/>
      <c r="C25" s="12"/>
      <c r="D25" s="12"/>
      <c r="E25" s="12"/>
      <c r="F25" s="15"/>
      <c r="G25" s="12"/>
      <c r="H25" s="15"/>
    </row>
    <row r="32" ht="24" customHeight="1">
      <c r="A32" s="10"/>
    </row>
    <row r="35" spans="1:8" ht="24" customHeight="1">
      <c r="A35" s="16"/>
      <c r="B35" s="16"/>
      <c r="C35" s="16"/>
      <c r="D35" s="16"/>
      <c r="E35" s="16"/>
      <c r="F35" s="16"/>
      <c r="G35" s="20"/>
      <c r="H35" s="16"/>
    </row>
    <row r="36" spans="1:8" ht="24" customHeight="1">
      <c r="A36" s="16"/>
      <c r="B36" s="16"/>
      <c r="C36" s="16"/>
      <c r="D36" s="16"/>
      <c r="E36" s="16"/>
      <c r="F36" s="16"/>
      <c r="G36" s="20"/>
      <c r="H36" s="16"/>
    </row>
    <row r="37" spans="1:8" ht="24" customHeight="1">
      <c r="A37" s="16"/>
      <c r="B37" s="16"/>
      <c r="C37" s="16"/>
      <c r="D37" s="16"/>
      <c r="E37" s="16"/>
      <c r="F37" s="16"/>
      <c r="G37" s="20"/>
      <c r="H37" s="16"/>
    </row>
    <row r="38" spans="1:8" ht="24" customHeight="1">
      <c r="A38" s="16"/>
      <c r="B38" s="16"/>
      <c r="C38" s="16"/>
      <c r="D38" s="16"/>
      <c r="E38" s="16"/>
      <c r="F38" s="16"/>
      <c r="G38" s="20"/>
      <c r="H38" s="16"/>
    </row>
    <row r="39" spans="1:8" ht="24" customHeight="1">
      <c r="A39" s="16"/>
      <c r="B39" s="16"/>
      <c r="C39" s="16"/>
      <c r="D39" s="16"/>
      <c r="E39" s="16"/>
      <c r="F39" s="16"/>
      <c r="G39" s="20"/>
      <c r="H39" s="16"/>
    </row>
    <row r="40" spans="1:8" ht="24" customHeight="1">
      <c r="A40" s="16"/>
      <c r="B40" s="16"/>
      <c r="C40" s="16"/>
      <c r="D40" s="16"/>
      <c r="E40" s="16"/>
      <c r="F40" s="16"/>
      <c r="G40" s="20"/>
      <c r="H40" s="16"/>
    </row>
    <row r="41" spans="1:8" ht="24" customHeight="1">
      <c r="A41" s="16"/>
      <c r="B41" s="16"/>
      <c r="C41" s="16"/>
      <c r="D41" s="16"/>
      <c r="E41" s="16"/>
      <c r="F41" s="16"/>
      <c r="G41" s="20"/>
      <c r="H41" s="16"/>
    </row>
    <row r="42" spans="1:8" ht="24" customHeight="1">
      <c r="A42" s="16"/>
      <c r="B42" s="16"/>
      <c r="C42" s="16"/>
      <c r="D42" s="16"/>
      <c r="E42" s="16"/>
      <c r="F42" s="16"/>
      <c r="G42" s="20"/>
      <c r="H42" s="16"/>
    </row>
    <row r="43" spans="1:8" ht="24" customHeight="1">
      <c r="A43" s="16"/>
      <c r="B43" s="16"/>
      <c r="C43" s="16"/>
      <c r="D43" s="16"/>
      <c r="E43" s="16"/>
      <c r="F43" s="16"/>
      <c r="G43" s="20"/>
      <c r="H43" s="16"/>
    </row>
    <row r="44" spans="1:8" ht="24" customHeight="1">
      <c r="A44" s="16"/>
      <c r="B44" s="16"/>
      <c r="C44" s="16"/>
      <c r="D44" s="16"/>
      <c r="E44" s="16"/>
      <c r="F44" s="16"/>
      <c r="G44" s="20"/>
      <c r="H44" s="16"/>
    </row>
    <row r="45" spans="1:8" ht="24" customHeight="1">
      <c r="A45" s="16"/>
      <c r="B45" s="16"/>
      <c r="C45" s="16"/>
      <c r="D45" s="16"/>
      <c r="E45" s="16"/>
      <c r="F45" s="16"/>
      <c r="G45" s="20"/>
      <c r="H45" s="16"/>
    </row>
    <row r="46" spans="1:8" ht="24" customHeight="1">
      <c r="A46" s="16"/>
      <c r="B46" s="16"/>
      <c r="C46" s="16"/>
      <c r="D46" s="16"/>
      <c r="E46" s="16"/>
      <c r="F46" s="16"/>
      <c r="G46" s="20"/>
      <c r="H46" s="16"/>
    </row>
    <row r="47" spans="1:8" ht="24" customHeight="1">
      <c r="A47" s="16"/>
      <c r="B47" s="16"/>
      <c r="C47" s="16"/>
      <c r="D47" s="16"/>
      <c r="E47" s="16"/>
      <c r="F47" s="16"/>
      <c r="G47" s="20"/>
      <c r="H47" s="16"/>
    </row>
    <row r="48" spans="1:8" ht="24" customHeight="1">
      <c r="A48" s="16"/>
      <c r="B48" s="16"/>
      <c r="C48" s="16"/>
      <c r="D48" s="16"/>
      <c r="E48" s="16"/>
      <c r="F48" s="16"/>
      <c r="G48" s="20"/>
      <c r="H48" s="16"/>
    </row>
    <row r="49" spans="1:8" ht="24" customHeight="1">
      <c r="A49" s="16"/>
      <c r="B49" s="16"/>
      <c r="C49" s="16"/>
      <c r="D49" s="16"/>
      <c r="E49" s="16"/>
      <c r="F49" s="16"/>
      <c r="G49" s="20"/>
      <c r="H49" s="16"/>
    </row>
    <row r="50" spans="1:8" ht="24" customHeight="1">
      <c r="A50" s="16"/>
      <c r="B50" s="16"/>
      <c r="C50" s="16"/>
      <c r="D50" s="16"/>
      <c r="E50" s="16"/>
      <c r="F50" s="16"/>
      <c r="G50" s="20"/>
      <c r="H50" s="16"/>
    </row>
    <row r="60" spans="1:8" ht="24" customHeight="1">
      <c r="A60" s="16"/>
      <c r="B60" s="16"/>
      <c r="C60" s="16"/>
      <c r="D60" s="16"/>
      <c r="E60" s="16"/>
      <c r="F60" s="16"/>
      <c r="G60" s="20"/>
      <c r="H60" s="16"/>
    </row>
    <row r="61" spans="1:8" ht="24" customHeight="1">
      <c r="A61" s="16"/>
      <c r="B61" s="16"/>
      <c r="C61" s="16"/>
      <c r="D61" s="16"/>
      <c r="E61" s="16"/>
      <c r="F61" s="16"/>
      <c r="G61" s="20"/>
      <c r="H61" s="16"/>
    </row>
    <row r="62" spans="1:8" ht="24" customHeight="1">
      <c r="A62" s="16"/>
      <c r="B62" s="16"/>
      <c r="C62" s="16"/>
      <c r="D62" s="16"/>
      <c r="E62" s="16"/>
      <c r="F62" s="16"/>
      <c r="G62" s="20"/>
      <c r="H62" s="16"/>
    </row>
    <row r="63" spans="1:8" ht="24" customHeight="1">
      <c r="A63" s="16"/>
      <c r="B63" s="16"/>
      <c r="C63" s="16"/>
      <c r="D63" s="16"/>
      <c r="E63" s="16"/>
      <c r="F63" s="16"/>
      <c r="G63" s="20"/>
      <c r="H63" s="16"/>
    </row>
    <row r="64" spans="1:8" ht="24" customHeight="1">
      <c r="A64" s="16"/>
      <c r="B64" s="16"/>
      <c r="C64" s="16"/>
      <c r="D64" s="16"/>
      <c r="E64" s="16"/>
      <c r="F64" s="16"/>
      <c r="G64" s="20"/>
      <c r="H64" s="16"/>
    </row>
    <row r="65" spans="1:8" ht="24" customHeight="1">
      <c r="A65" s="16"/>
      <c r="B65" s="16"/>
      <c r="C65" s="16"/>
      <c r="D65" s="16"/>
      <c r="E65" s="16"/>
      <c r="F65" s="16"/>
      <c r="G65" s="20"/>
      <c r="H65" s="16"/>
    </row>
    <row r="66" spans="1:8" ht="24" customHeight="1">
      <c r="A66" s="16"/>
      <c r="B66" s="16"/>
      <c r="C66" s="16"/>
      <c r="D66" s="16"/>
      <c r="E66" s="16"/>
      <c r="F66" s="16"/>
      <c r="G66" s="20"/>
      <c r="H66" s="16"/>
    </row>
    <row r="67" spans="1:8" ht="24" customHeight="1">
      <c r="A67" s="16"/>
      <c r="B67" s="16"/>
      <c r="C67" s="16"/>
      <c r="D67" s="16"/>
      <c r="E67" s="16"/>
      <c r="F67" s="16"/>
      <c r="G67" s="20"/>
      <c r="H67" s="16"/>
    </row>
    <row r="68" spans="1:8" ht="24" customHeight="1">
      <c r="A68" s="16"/>
      <c r="B68" s="16"/>
      <c r="C68" s="16"/>
      <c r="D68" s="16"/>
      <c r="E68" s="16"/>
      <c r="F68" s="16"/>
      <c r="G68" s="20"/>
      <c r="H68" s="16"/>
    </row>
    <row r="69" spans="1:8" ht="24" customHeight="1">
      <c r="A69" s="16"/>
      <c r="B69" s="16"/>
      <c r="C69" s="16"/>
      <c r="D69" s="16"/>
      <c r="E69" s="16"/>
      <c r="F69" s="16"/>
      <c r="G69" s="20"/>
      <c r="H69" s="16"/>
    </row>
    <row r="70" spans="1:8" ht="24" customHeight="1">
      <c r="A70" s="16"/>
      <c r="B70" s="16"/>
      <c r="C70" s="16"/>
      <c r="D70" s="16"/>
      <c r="E70" s="16"/>
      <c r="F70" s="16"/>
      <c r="G70" s="20"/>
      <c r="H70" s="10"/>
    </row>
  </sheetData>
  <mergeCells count="2">
    <mergeCell ref="A4:J4"/>
    <mergeCell ref="F5:H5"/>
  </mergeCells>
  <printOptions horizontalCentered="1"/>
  <pageMargins left="0.71" right="0.36" top="0.787" bottom="0.31496062992126" header="0.31496062992126" footer="0.31496062992126"/>
  <pageSetup horizontalDpi="600" verticalDpi="600" orientation="portrait" paperSize="9" scale="73" r:id="rId1"/>
  <headerFooter>
    <oddFooter>&amp;R&amp;8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E932-CD62-4F18-B93B-771B68A75F60}">
  <dimension ref="A1:G61"/>
  <sheetViews>
    <sheetView showGridLines="0" view="pageBreakPreview" zoomScaleSheetLayoutView="100" workbookViewId="0" topLeftCell="A1">
      <selection activeCell="A33" sqref="A33"/>
    </sheetView>
  </sheetViews>
  <sheetFormatPr defaultColWidth="10.57421875" defaultRowHeight="24" customHeight="1"/>
  <cols>
    <col min="1" max="1" width="54.00390625" style="77" customWidth="1"/>
    <col min="2" max="2" width="2.421875" style="73" customWidth="1"/>
    <col min="3" max="3" width="8.57421875" style="77" customWidth="1"/>
    <col min="4" max="4" width="1.57421875" style="73" customWidth="1"/>
    <col min="5" max="5" width="16.7109375" style="73" customWidth="1"/>
    <col min="6" max="6" width="1.421875" style="73" customWidth="1"/>
    <col min="7" max="7" width="16.7109375" style="73" customWidth="1"/>
    <col min="8" max="8" width="13.7109375" style="73" bestFit="1" customWidth="1"/>
    <col min="9" max="16384" width="10.57421875" style="73" customWidth="1"/>
  </cols>
  <sheetData>
    <row r="1" spans="1:7" s="49" customFormat="1" ht="24" customHeight="1">
      <c r="A1" s="75" t="s">
        <v>0</v>
      </c>
      <c r="B1" s="52"/>
      <c r="C1" s="74"/>
      <c r="D1" s="54"/>
      <c r="E1" s="54"/>
      <c r="F1" s="54"/>
      <c r="G1" s="54"/>
    </row>
    <row r="2" spans="1:7" s="49" customFormat="1" ht="24" customHeight="1">
      <c r="A2" s="75" t="s">
        <v>89</v>
      </c>
      <c r="B2" s="52"/>
      <c r="C2" s="74"/>
      <c r="D2" s="54"/>
      <c r="E2" s="54"/>
      <c r="F2" s="54"/>
      <c r="G2" s="54"/>
    </row>
    <row r="3" spans="1:7" s="49" customFormat="1" ht="24" customHeight="1">
      <c r="A3" s="47" t="s">
        <v>109</v>
      </c>
      <c r="B3" s="54"/>
      <c r="C3" s="74"/>
      <c r="D3" s="54"/>
      <c r="E3" s="54"/>
      <c r="F3" s="54"/>
      <c r="G3" s="54"/>
    </row>
    <row r="4" spans="2:7" s="49" customFormat="1" ht="24" customHeight="1">
      <c r="B4" s="54"/>
      <c r="C4" s="74"/>
      <c r="D4" s="54"/>
      <c r="E4" s="54"/>
      <c r="F4" s="54"/>
      <c r="G4" s="76" t="s">
        <v>1</v>
      </c>
    </row>
    <row r="5" spans="3:7" ht="24" customHeight="1">
      <c r="C5" s="78"/>
      <c r="E5" s="78">
        <v>2022</v>
      </c>
      <c r="F5" s="79"/>
      <c r="G5" s="78">
        <v>2021</v>
      </c>
    </row>
    <row r="6" spans="1:7" s="71" customFormat="1" ht="24" customHeight="1">
      <c r="A6" s="75" t="s">
        <v>51</v>
      </c>
      <c r="C6" s="80"/>
      <c r="E6" s="81"/>
      <c r="F6" s="81"/>
      <c r="G6" s="81"/>
    </row>
    <row r="7" spans="1:7" ht="24" customHeight="1">
      <c r="A7" s="77" t="s">
        <v>112</v>
      </c>
      <c r="C7" s="72"/>
      <c r="E7" s="82">
        <f>PL!E18</f>
        <v>-22143910</v>
      </c>
      <c r="F7" s="82"/>
      <c r="G7" s="82">
        <f>PL!G18</f>
        <v>22588796</v>
      </c>
    </row>
    <row r="8" spans="1:7" ht="24" customHeight="1">
      <c r="A8" s="77" t="s">
        <v>77</v>
      </c>
      <c r="C8" s="72"/>
      <c r="E8" s="82"/>
      <c r="F8" s="82"/>
      <c r="G8" s="82"/>
    </row>
    <row r="9" spans="1:7" ht="24" customHeight="1">
      <c r="A9" s="77" t="s">
        <v>90</v>
      </c>
      <c r="C9" s="72"/>
      <c r="E9" s="82"/>
      <c r="F9" s="82"/>
      <c r="G9" s="82"/>
    </row>
    <row r="10" spans="1:7" ht="24" customHeight="1">
      <c r="A10" s="77" t="s">
        <v>34</v>
      </c>
      <c r="E10" s="61">
        <v>21041827</v>
      </c>
      <c r="F10" s="61"/>
      <c r="G10" s="61">
        <v>22188934</v>
      </c>
    </row>
    <row r="11" spans="1:7" ht="24" customHeight="1">
      <c r="A11" s="77" t="s">
        <v>113</v>
      </c>
      <c r="E11" s="61">
        <v>-379078</v>
      </c>
      <c r="F11" s="61"/>
      <c r="G11" s="61">
        <v>-3460578</v>
      </c>
    </row>
    <row r="12" spans="1:7" ht="24" customHeight="1">
      <c r="A12" s="77" t="s">
        <v>104</v>
      </c>
      <c r="E12" s="61">
        <v>0</v>
      </c>
      <c r="F12" s="61"/>
      <c r="G12" s="61">
        <v>-2381804</v>
      </c>
    </row>
    <row r="13" spans="1:7" ht="24" customHeight="1">
      <c r="A13" s="77" t="s">
        <v>135</v>
      </c>
      <c r="E13" s="61">
        <v>-1231962</v>
      </c>
      <c r="F13" s="61"/>
      <c r="G13" s="61">
        <v>-1239030</v>
      </c>
    </row>
    <row r="14" spans="1:7" ht="24" customHeight="1">
      <c r="A14" s="77" t="s">
        <v>125</v>
      </c>
      <c r="E14" s="61">
        <v>-33395</v>
      </c>
      <c r="F14" s="61"/>
      <c r="G14" s="61">
        <v>-709809</v>
      </c>
    </row>
    <row r="15" spans="1:7" ht="24" customHeight="1">
      <c r="A15" s="77" t="s">
        <v>35</v>
      </c>
      <c r="E15" s="61">
        <v>5793690</v>
      </c>
      <c r="F15" s="61"/>
      <c r="G15" s="61">
        <v>4804128</v>
      </c>
    </row>
    <row r="16" spans="1:7" ht="24" customHeight="1">
      <c r="A16" s="77" t="s">
        <v>124</v>
      </c>
      <c r="E16" s="61">
        <v>356355</v>
      </c>
      <c r="F16" s="61"/>
      <c r="G16" s="61">
        <v>-376028</v>
      </c>
    </row>
    <row r="17" spans="1:7" ht="24" customHeight="1">
      <c r="A17" s="77" t="s">
        <v>36</v>
      </c>
      <c r="E17" s="61">
        <v>-221635</v>
      </c>
      <c r="F17" s="61"/>
      <c r="G17" s="61">
        <v>-253354</v>
      </c>
    </row>
    <row r="18" spans="1:7" ht="24" customHeight="1">
      <c r="A18" s="77" t="s">
        <v>93</v>
      </c>
      <c r="E18" s="65">
        <v>259191</v>
      </c>
      <c r="F18" s="61"/>
      <c r="G18" s="65">
        <v>160040</v>
      </c>
    </row>
    <row r="19" spans="1:7" ht="24" customHeight="1">
      <c r="A19" s="77" t="s">
        <v>127</v>
      </c>
      <c r="E19" s="83"/>
      <c r="F19" s="83"/>
      <c r="G19" s="83"/>
    </row>
    <row r="20" spans="1:7" ht="24" customHeight="1">
      <c r="A20" s="77" t="s">
        <v>37</v>
      </c>
      <c r="E20" s="83">
        <f>SUM(E7:E18)</f>
        <v>3441083</v>
      </c>
      <c r="F20" s="83"/>
      <c r="G20" s="83">
        <f>SUM(G7:G18)</f>
        <v>41321295</v>
      </c>
    </row>
    <row r="21" spans="1:7" ht="24" customHeight="1">
      <c r="A21" s="77" t="s">
        <v>73</v>
      </c>
      <c r="E21" s="83"/>
      <c r="F21" s="83"/>
      <c r="G21" s="83"/>
    </row>
    <row r="22" spans="1:7" ht="24" customHeight="1">
      <c r="A22" s="77" t="s">
        <v>59</v>
      </c>
      <c r="E22" s="61">
        <v>68449249</v>
      </c>
      <c r="F22" s="61"/>
      <c r="G22" s="61">
        <v>65100771</v>
      </c>
    </row>
    <row r="23" spans="1:7" ht="24" customHeight="1">
      <c r="A23" s="77" t="s">
        <v>38</v>
      </c>
      <c r="E23" s="61">
        <v>24298511</v>
      </c>
      <c r="F23" s="61"/>
      <c r="G23" s="61">
        <v>18030768</v>
      </c>
    </row>
    <row r="24" spans="1:7" ht="24" customHeight="1">
      <c r="A24" s="77" t="s">
        <v>39</v>
      </c>
      <c r="E24" s="61">
        <v>2079032</v>
      </c>
      <c r="F24" s="61"/>
      <c r="G24" s="61">
        <v>3274676</v>
      </c>
    </row>
    <row r="25" spans="1:7" ht="24" customHeight="1">
      <c r="A25" s="77" t="s">
        <v>123</v>
      </c>
      <c r="E25" s="61">
        <v>173681</v>
      </c>
      <c r="F25" s="61"/>
      <c r="G25" s="61">
        <v>0</v>
      </c>
    </row>
    <row r="26" spans="1:6" ht="24" customHeight="1">
      <c r="A26" s="77" t="s">
        <v>40</v>
      </c>
      <c r="F26" s="61"/>
    </row>
    <row r="27" spans="1:7" ht="24" customHeight="1">
      <c r="A27" s="77" t="s">
        <v>67</v>
      </c>
      <c r="E27" s="61">
        <v>-17668593</v>
      </c>
      <c r="F27" s="61"/>
      <c r="G27" s="61">
        <v>-108023667</v>
      </c>
    </row>
    <row r="28" spans="1:7" ht="24" customHeight="1">
      <c r="A28" s="77" t="s">
        <v>117</v>
      </c>
      <c r="E28" s="61">
        <v>2893616</v>
      </c>
      <c r="F28"/>
      <c r="G28" s="61">
        <v>-3589583</v>
      </c>
    </row>
    <row r="29" spans="1:7" ht="24" customHeight="1">
      <c r="A29" s="77" t="s">
        <v>41</v>
      </c>
      <c r="E29" s="73">
        <v>-471215</v>
      </c>
      <c r="F29"/>
      <c r="G29" s="73">
        <v>-257122</v>
      </c>
    </row>
    <row r="30" spans="1:7" ht="24" customHeight="1">
      <c r="A30" s="77" t="s">
        <v>136</v>
      </c>
      <c r="E30" s="65">
        <v>-2020516</v>
      </c>
      <c r="F30" s="61"/>
      <c r="G30" s="65">
        <v>-4366050</v>
      </c>
    </row>
    <row r="31" spans="1:7" ht="24" customHeight="1">
      <c r="A31" s="77" t="s">
        <v>78</v>
      </c>
      <c r="E31" s="61">
        <f>SUM(E20:E30)</f>
        <v>81174848</v>
      </c>
      <c r="F31" s="83"/>
      <c r="G31" s="61">
        <f>SUM(G20:G30)</f>
        <v>11491088</v>
      </c>
    </row>
    <row r="32" spans="1:7" ht="24" customHeight="1">
      <c r="A32" s="77" t="s">
        <v>85</v>
      </c>
      <c r="E32" s="61">
        <v>-259191</v>
      </c>
      <c r="F32" s="61"/>
      <c r="G32" s="61">
        <v>-160040</v>
      </c>
    </row>
    <row r="33" spans="1:7" ht="24" customHeight="1">
      <c r="A33" s="84" t="s">
        <v>71</v>
      </c>
      <c r="B33" s="49"/>
      <c r="C33" s="72"/>
      <c r="E33" s="65">
        <v>-63089</v>
      </c>
      <c r="F33" s="61"/>
      <c r="G33" s="65">
        <v>-13058514</v>
      </c>
    </row>
    <row r="34" spans="1:7" ht="24" customHeight="1">
      <c r="A34" s="85" t="s">
        <v>105</v>
      </c>
      <c r="B34" s="49"/>
      <c r="C34" s="72"/>
      <c r="E34" s="65">
        <f>SUM(E31:E33)</f>
        <v>80852568</v>
      </c>
      <c r="F34" s="86"/>
      <c r="G34" s="65">
        <f>SUM(G31:G33)</f>
        <v>-1727466</v>
      </c>
    </row>
    <row r="35" spans="1:3" ht="24" customHeight="1">
      <c r="A35" s="84"/>
      <c r="B35" s="49"/>
      <c r="C35" s="72"/>
    </row>
    <row r="36" spans="1:3" ht="24" customHeight="1">
      <c r="A36" s="84" t="s">
        <v>10</v>
      </c>
      <c r="B36" s="49"/>
      <c r="C36" s="72"/>
    </row>
    <row r="37" spans="1:7" s="49" customFormat="1" ht="24" customHeight="1">
      <c r="A37" s="75" t="s">
        <v>0</v>
      </c>
      <c r="B37" s="52"/>
      <c r="C37" s="74"/>
      <c r="D37" s="54"/>
      <c r="E37" s="54"/>
      <c r="F37" s="54"/>
      <c r="G37" s="54"/>
    </row>
    <row r="38" spans="1:7" s="49" customFormat="1" ht="24" customHeight="1">
      <c r="A38" s="75" t="s">
        <v>91</v>
      </c>
      <c r="B38" s="52"/>
      <c r="C38" s="74"/>
      <c r="D38" s="54"/>
      <c r="E38" s="54"/>
      <c r="F38" s="54"/>
      <c r="G38" s="54"/>
    </row>
    <row r="39" spans="1:7" s="49" customFormat="1" ht="24" customHeight="1">
      <c r="A39" s="47" t="s">
        <v>109</v>
      </c>
      <c r="B39" s="54"/>
      <c r="C39" s="74"/>
      <c r="D39" s="54"/>
      <c r="E39" s="54"/>
      <c r="F39" s="54"/>
      <c r="G39" s="54"/>
    </row>
    <row r="40" spans="2:7" s="49" customFormat="1" ht="24" customHeight="1">
      <c r="B40" s="54"/>
      <c r="C40" s="74"/>
      <c r="D40" s="54"/>
      <c r="E40" s="54"/>
      <c r="F40" s="54"/>
      <c r="G40" s="76" t="s">
        <v>1</v>
      </c>
    </row>
    <row r="41" spans="3:7" ht="24" customHeight="1">
      <c r="C41" s="78"/>
      <c r="E41" s="78">
        <v>2022</v>
      </c>
      <c r="F41" s="79"/>
      <c r="G41" s="78">
        <v>2021</v>
      </c>
    </row>
    <row r="42" spans="1:7" ht="24" customHeight="1">
      <c r="A42" s="75" t="s">
        <v>50</v>
      </c>
      <c r="B42" s="71"/>
      <c r="C42" s="72"/>
      <c r="E42" s="48"/>
      <c r="F42" s="48"/>
      <c r="G42" s="48"/>
    </row>
    <row r="43" spans="1:7" ht="24" customHeight="1">
      <c r="A43" s="77" t="s">
        <v>88</v>
      </c>
      <c r="B43" s="71"/>
      <c r="C43" s="72"/>
      <c r="E43" s="48">
        <v>-141084</v>
      </c>
      <c r="F43" s="48"/>
      <c r="G43" s="48">
        <v>-140562</v>
      </c>
    </row>
    <row r="44" spans="1:7" ht="24" customHeight="1">
      <c r="A44" s="77" t="s">
        <v>87</v>
      </c>
      <c r="C44" s="72"/>
      <c r="E44" s="61">
        <v>-8131056</v>
      </c>
      <c r="F44" s="61"/>
      <c r="G44" s="61">
        <v>-10143980</v>
      </c>
    </row>
    <row r="45" spans="1:7" ht="24" customHeight="1">
      <c r="A45" s="77" t="s">
        <v>72</v>
      </c>
      <c r="C45" s="72"/>
      <c r="E45" s="61">
        <v>109456</v>
      </c>
      <c r="F45" s="61"/>
      <c r="G45" s="61">
        <v>719397</v>
      </c>
    </row>
    <row r="46" spans="1:7" ht="24" customHeight="1">
      <c r="A46" s="77" t="s">
        <v>86</v>
      </c>
      <c r="C46" s="72"/>
      <c r="E46" s="61">
        <v>220980</v>
      </c>
      <c r="F46" s="61"/>
      <c r="G46" s="61">
        <v>254253</v>
      </c>
    </row>
    <row r="47" spans="1:7" ht="24" customHeight="1">
      <c r="A47" s="75" t="s">
        <v>75</v>
      </c>
      <c r="C47" s="72"/>
      <c r="E47" s="62">
        <f>SUM(E43:E46)</f>
        <v>-7941704</v>
      </c>
      <c r="F47" s="61"/>
      <c r="G47" s="62">
        <f>SUM(G43:G46)</f>
        <v>-9310892</v>
      </c>
    </row>
    <row r="48" spans="1:7" ht="24" customHeight="1">
      <c r="A48" s="75" t="s">
        <v>74</v>
      </c>
      <c r="B48" s="71"/>
      <c r="C48" s="72"/>
      <c r="E48" s="61"/>
      <c r="F48" s="61"/>
      <c r="G48" s="61"/>
    </row>
    <row r="49" spans="1:7" ht="24" customHeight="1">
      <c r="A49" s="77" t="s">
        <v>131</v>
      </c>
      <c r="B49" s="71"/>
      <c r="C49" s="72"/>
      <c r="E49" s="61">
        <v>-1924210</v>
      </c>
      <c r="F49" s="61"/>
      <c r="G49" s="61">
        <v>-1676860</v>
      </c>
    </row>
    <row r="50" spans="1:7" ht="24" customHeight="1">
      <c r="A50" s="77" t="s">
        <v>68</v>
      </c>
      <c r="B50" s="49"/>
      <c r="C50" s="72"/>
      <c r="E50" s="87">
        <v>-54675000</v>
      </c>
      <c r="F50" s="61"/>
      <c r="G50" s="87">
        <v>-54675000</v>
      </c>
    </row>
    <row r="51" spans="1:7" ht="24" customHeight="1">
      <c r="A51" s="75" t="s">
        <v>42</v>
      </c>
      <c r="B51" s="49"/>
      <c r="C51" s="72"/>
      <c r="E51" s="62">
        <f>SUM(E49:E50)</f>
        <v>-56599210</v>
      </c>
      <c r="F51" s="61"/>
      <c r="G51" s="62">
        <f>SUM(G49:G50)</f>
        <v>-56351860</v>
      </c>
    </row>
    <row r="52" spans="1:7" ht="24" customHeight="1">
      <c r="A52" s="75" t="s">
        <v>114</v>
      </c>
      <c r="C52" s="72"/>
      <c r="E52" s="61">
        <f>E51+E47+E34</f>
        <v>16311654</v>
      </c>
      <c r="F52" s="61"/>
      <c r="G52" s="61">
        <f>G51+G47+G34</f>
        <v>-67390218</v>
      </c>
    </row>
    <row r="53" spans="1:7" ht="24" customHeight="1">
      <c r="A53" s="85" t="s">
        <v>100</v>
      </c>
      <c r="B53" s="49"/>
      <c r="C53" s="72"/>
      <c r="E53" s="65">
        <f>'BS'!G8</f>
        <v>74856494</v>
      </c>
      <c r="F53" s="61"/>
      <c r="G53" s="65">
        <v>142246712</v>
      </c>
    </row>
    <row r="54" spans="1:7" ht="24" customHeight="1" thickBot="1">
      <c r="A54" s="85" t="s">
        <v>101</v>
      </c>
      <c r="B54" s="49"/>
      <c r="C54" s="72"/>
      <c r="E54" s="66">
        <f>SUM(E52:E53)</f>
        <v>91168148</v>
      </c>
      <c r="F54" s="61"/>
      <c r="G54" s="66">
        <f>SUM(G52:G53)</f>
        <v>74856494</v>
      </c>
    </row>
    <row r="55" spans="3:7" ht="24" customHeight="1" thickTop="1">
      <c r="C55" s="72"/>
      <c r="E55" s="61">
        <f>E54-'BS'!E8</f>
        <v>0</v>
      </c>
      <c r="F55" s="61"/>
      <c r="G55" s="61">
        <f>G54-'BS'!G8</f>
        <v>0</v>
      </c>
    </row>
    <row r="56" spans="1:7" ht="24" customHeight="1">
      <c r="A56" s="75" t="s">
        <v>92</v>
      </c>
      <c r="C56" s="72"/>
      <c r="E56" s="82"/>
      <c r="F56" s="82"/>
      <c r="G56" s="82"/>
    </row>
    <row r="57" spans="1:7" ht="24" customHeight="1">
      <c r="A57" s="77" t="s">
        <v>60</v>
      </c>
      <c r="C57" s="72"/>
      <c r="E57" s="82"/>
      <c r="F57" s="82"/>
      <c r="G57" s="82"/>
    </row>
    <row r="58" spans="1:7" ht="24" customHeight="1">
      <c r="A58" s="77" t="s">
        <v>115</v>
      </c>
      <c r="C58" s="72"/>
      <c r="E58" s="82">
        <v>501264</v>
      </c>
      <c r="F58" s="82"/>
      <c r="G58" s="82">
        <v>1373489</v>
      </c>
    </row>
    <row r="59" spans="1:7" ht="24" customHeight="1">
      <c r="A59" s="77" t="s">
        <v>116</v>
      </c>
      <c r="C59" s="72"/>
      <c r="E59" s="61">
        <v>0</v>
      </c>
      <c r="F59" s="82"/>
      <c r="G59" s="61">
        <v>3412000</v>
      </c>
    </row>
    <row r="60" spans="3:7" ht="24" customHeight="1">
      <c r="C60" s="72"/>
      <c r="E60" s="82"/>
      <c r="F60" s="82"/>
      <c r="G60" s="82"/>
    </row>
    <row r="61" spans="1:3" ht="24" customHeight="1">
      <c r="A61" s="84" t="s">
        <v>43</v>
      </c>
      <c r="B61" s="49"/>
      <c r="C61" s="72"/>
    </row>
  </sheetData>
  <printOptions horizontalCentered="1"/>
  <pageMargins left="0.9055118110236221" right="0.2755905511811024" top="0.7874015748031497" bottom="0.31496062992125984" header="0.31496062992125984" footer="0.31496062992125984"/>
  <pageSetup fitToHeight="6" horizontalDpi="600" verticalDpi="600" orientation="portrait" paperSize="9" scale="86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Anthika Pakdeenok</cp:lastModifiedBy>
  <cp:lastPrinted>2023-02-03T06:14:43Z</cp:lastPrinted>
  <dcterms:created xsi:type="dcterms:W3CDTF">2011-05-02T09:04:56Z</dcterms:created>
  <dcterms:modified xsi:type="dcterms:W3CDTF">2023-02-23T06:57:31Z</dcterms:modified>
  <cp:category/>
  <cp:version/>
  <cp:contentType/>
  <cp:contentStatus/>
</cp:coreProperties>
</file>