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0_Audited FS and SET report\SETLINK SUBMIT_2020-Q4\"/>
    </mc:Choice>
  </mc:AlternateContent>
  <xr:revisionPtr revIDLastSave="0" documentId="8_{B3847692-7EAB-4EF1-8439-8CA3032C28CB}" xr6:coauthVersionLast="45" xr6:coauthVersionMax="45" xr10:uidLastSave="{00000000-0000-0000-0000-000000000000}"/>
  <bookViews>
    <workbookView xWindow="-110" yWindow="-110" windowWidth="17020" windowHeight="10120"/>
  </bookViews>
  <sheets>
    <sheet name="BS" sheetId="3" r:id="rId1"/>
    <sheet name="PL" sheetId="1" r:id="rId2"/>
    <sheet name="CE" sheetId="2" r:id="rId3"/>
    <sheet name="CF" sheetId="4" r:id="rId4"/>
  </sheets>
  <definedNames>
    <definedName name="_xlnm.Print_Area" localSheetId="0">BS!$A$1:$G$69</definedName>
    <definedName name="_xlnm.Print_Area" localSheetId="2">CE!$A$1:$K$24</definedName>
    <definedName name="_xlnm.Print_Area" localSheetId="3">CF!$A$1:$F$64</definedName>
    <definedName name="_xlnm.Print_Area" localSheetId="1">PL!$A$1:$G$33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4" l="1"/>
  <c r="D52" i="4"/>
  <c r="F47" i="4"/>
  <c r="D47" i="4"/>
  <c r="E10" i="1"/>
  <c r="E16" i="1"/>
  <c r="E17" i="1" s="1"/>
  <c r="E19" i="1" s="1"/>
  <c r="G16" i="1"/>
  <c r="E12" i="3"/>
  <c r="E14" i="3" s="1"/>
  <c r="E22" i="3" s="1"/>
  <c r="G41" i="3"/>
  <c r="G37" i="3"/>
  <c r="G42" i="3" s="1"/>
  <c r="G21" i="3"/>
  <c r="G14" i="3"/>
  <c r="G26" i="1"/>
  <c r="G10" i="1"/>
  <c r="G17" i="1" s="1"/>
  <c r="G19" i="1" s="1"/>
  <c r="K9" i="2"/>
  <c r="G22" i="3"/>
  <c r="I18" i="2"/>
  <c r="E21" i="3"/>
  <c r="E26" i="1"/>
  <c r="G19" i="2"/>
  <c r="E19" i="2"/>
  <c r="C19" i="2"/>
  <c r="G12" i="2"/>
  <c r="E12" i="2"/>
  <c r="E14" i="2" s="1"/>
  <c r="E16" i="2" s="1"/>
  <c r="C12" i="2"/>
  <c r="K11" i="2"/>
  <c r="K20" i="2"/>
  <c r="K13" i="2"/>
  <c r="G14" i="2"/>
  <c r="G16" i="2"/>
  <c r="C14" i="2"/>
  <c r="C16" i="2"/>
  <c r="K10" i="2"/>
  <c r="I12" i="2"/>
  <c r="C21" i="2"/>
  <c r="E55" i="3" s="1"/>
  <c r="G21" i="2"/>
  <c r="E58" i="3" s="1"/>
  <c r="E41" i="3"/>
  <c r="E42" i="3" s="1"/>
  <c r="E37" i="3"/>
  <c r="K12" i="2"/>
  <c r="K14" i="2"/>
  <c r="K15" i="2" s="1"/>
  <c r="I14" i="2"/>
  <c r="I16" i="2"/>
  <c r="K18" i="2"/>
  <c r="G59" i="3"/>
  <c r="G60" i="3"/>
  <c r="D7" i="4" l="1"/>
  <c r="D21" i="4" s="1"/>
  <c r="D30" i="4" s="1"/>
  <c r="D33" i="4" s="1"/>
  <c r="D53" i="4" s="1"/>
  <c r="D56" i="4" s="1"/>
  <c r="D57" i="4" s="1"/>
  <c r="E21" i="1"/>
  <c r="K16" i="2"/>
  <c r="E21" i="2"/>
  <c r="E56" i="3" s="1"/>
  <c r="F7" i="4"/>
  <c r="F21" i="4" s="1"/>
  <c r="F30" i="4" s="1"/>
  <c r="F33" i="4" s="1"/>
  <c r="F53" i="4" s="1"/>
  <c r="F56" i="4" s="1"/>
  <c r="F57" i="4" s="1"/>
  <c r="G21" i="1"/>
  <c r="G61" i="3"/>
  <c r="G62" i="3" s="1"/>
  <c r="E27" i="1" l="1"/>
  <c r="E30" i="1"/>
  <c r="I17" i="2"/>
  <c r="G27" i="1"/>
  <c r="G30" i="1"/>
  <c r="K17" i="2" l="1"/>
  <c r="K19" i="2" s="1"/>
  <c r="K21" i="2" s="1"/>
  <c r="I19" i="2"/>
  <c r="I21" i="2" s="1"/>
  <c r="E59" i="3" s="1"/>
  <c r="E60" i="3" s="1"/>
  <c r="E61" i="3" s="1"/>
  <c r="E62" i="3" s="1"/>
  <c r="K22" i="2" l="1"/>
</calcChain>
</file>

<file path=xl/sharedStrings.xml><?xml version="1.0" encoding="utf-8"?>
<sst xmlns="http://schemas.openxmlformats.org/spreadsheetml/2006/main" count="182" uniqueCount="143">
  <si>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</si>
  <si>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</si>
  <si>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</si>
  <si>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</si>
  <si>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</si>
  <si>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</si>
  <si>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</si>
  <si>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</si>
  <si>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</si>
  <si>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</si>
  <si>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</si>
  <si>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</si>
  <si>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</si>
  <si>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</si>
  <si>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</si>
  <si>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</si>
  <si>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</si>
  <si>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</si>
  <si>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</si>
  <si>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</si>
  <si>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</si>
  <si>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</si>
  <si>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</si>
  <si>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</si>
  <si>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</si>
  <si>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</si>
  <si>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</si>
  <si>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</si>
  <si>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</si>
  <si>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</si>
  <si>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</si>
  <si>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</si>
  <si>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</si>
  <si>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</si>
  <si>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</si>
  <si>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</si>
  <si>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</si>
  <si>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</si>
  <si>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</si>
  <si>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</si>
  <si>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</si>
  <si>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</si>
  <si>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</si>
  <si>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</si>
  <si>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</si>
  <si>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</si>
  <si>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</si>
  <si>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</si>
  <si>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</si>
  <si>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</si>
  <si>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</si>
  <si>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</si>
  <si>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Income tax payable</t>
  </si>
  <si>
    <t>share capital</t>
  </si>
  <si>
    <t>Cash flows from (used in) investing activities</t>
  </si>
  <si>
    <t>Cash flows from (used in) operating activities</t>
  </si>
  <si>
    <t xml:space="preserve">   Appropriated - statutory reserve</t>
  </si>
  <si>
    <t>Dividend paid</t>
  </si>
  <si>
    <t xml:space="preserve">   Issued and fully paid-up</t>
  </si>
  <si>
    <t xml:space="preserve"> paid-up</t>
  </si>
  <si>
    <t xml:space="preserve">Inventories </t>
  </si>
  <si>
    <t>Property, plant and equipment</t>
  </si>
  <si>
    <t>Other non-current assets</t>
  </si>
  <si>
    <t>Trade and other payables</t>
  </si>
  <si>
    <t>Profit for the year</t>
  </si>
  <si>
    <t>Total comprehensive income for the year</t>
  </si>
  <si>
    <t xml:space="preserve">   Trade and other payables</t>
  </si>
  <si>
    <t>Cash and cash equivalents at beginning of year</t>
  </si>
  <si>
    <t>Cash and cash equivalents at end of year</t>
  </si>
  <si>
    <t>Total current assets</t>
  </si>
  <si>
    <t>Trade and other receivables</t>
  </si>
  <si>
    <t xml:space="preserve">   Trade and other receivables</t>
  </si>
  <si>
    <t>Statement of financial position</t>
  </si>
  <si>
    <t>Statement of financial position (continued)</t>
  </si>
  <si>
    <t>Statement of comprehensive income</t>
  </si>
  <si>
    <t>Statement of changes in shareholders' equity</t>
  </si>
  <si>
    <t>Cash flow statement</t>
  </si>
  <si>
    <t>Cash flow statement (continued)</t>
  </si>
  <si>
    <t xml:space="preserve">      121,500,000 ordinary shares of Baht 1 each </t>
  </si>
  <si>
    <t xml:space="preserve">   Cash paid for income tax</t>
  </si>
  <si>
    <t>Other comprehensive income for the year</t>
  </si>
  <si>
    <t>Cost of sales and services</t>
  </si>
  <si>
    <t>Deferred tax assets</t>
  </si>
  <si>
    <t>Profit or loss:</t>
  </si>
  <si>
    <t>Payment of liabilities under finance lease agreements</t>
  </si>
  <si>
    <t>Selling and distribution expenses</t>
  </si>
  <si>
    <t>Other comprehensive income not to be reclassified to profit or loss</t>
  </si>
  <si>
    <t xml:space="preserve">   in subsequent periods </t>
  </si>
  <si>
    <t>Actuarial loss - net of income tax</t>
  </si>
  <si>
    <t>Other comprehensive income:</t>
  </si>
  <si>
    <t>Cash flows from (used in) financing activities</t>
  </si>
  <si>
    <t>Balance as at 1 January 2019</t>
  </si>
  <si>
    <t>Balance as at 31 December 2019</t>
  </si>
  <si>
    <t>Intangible assets - computer software</t>
  </si>
  <si>
    <t xml:space="preserve">   net cash provided by (paid from) operating activities:</t>
  </si>
  <si>
    <t xml:space="preserve">   Gain on sales of machinery and equipment</t>
  </si>
  <si>
    <t xml:space="preserve">   Unrealised loss (gain) on foreign exchange</t>
  </si>
  <si>
    <t xml:space="preserve">   Cash paid for long-term employee benefits</t>
  </si>
  <si>
    <t>Acquisitions of computer software</t>
  </si>
  <si>
    <t>Cash received from sales of machinery and equipment</t>
  </si>
  <si>
    <t>Improvements of plant and acquisition of machinery and equipment</t>
  </si>
  <si>
    <t>Cash received from interest</t>
  </si>
  <si>
    <t xml:space="preserve">      of machinery and equipment</t>
  </si>
  <si>
    <t xml:space="preserve">   Increase (decrease) in accounts payable from purchases</t>
  </si>
  <si>
    <t>2019</t>
  </si>
  <si>
    <t>Net cash flows used in investing activities</t>
  </si>
  <si>
    <t>Net decrease in cash and cash equivalents</t>
  </si>
  <si>
    <t>Current investment - fixed deposit</t>
  </si>
  <si>
    <t>For the year ended 31 December 2020</t>
  </si>
  <si>
    <t>Balance as at 1 January 2020</t>
  </si>
  <si>
    <t>Balance as at 31 December 2020</t>
  </si>
  <si>
    <t>As at 31 December 2020</t>
  </si>
  <si>
    <t>2020</t>
  </si>
  <si>
    <t>Other current financial assets - fixed deposit</t>
  </si>
  <si>
    <t>Other non-current financial assets</t>
  </si>
  <si>
    <t>Sales and service income</t>
  </si>
  <si>
    <t>Income tax expenses</t>
  </si>
  <si>
    <t>Basic earnings per share</t>
  </si>
  <si>
    <t>Profit before tax</t>
  </si>
  <si>
    <t xml:space="preserve">Adjustments to reconcile profit before tax to </t>
  </si>
  <si>
    <t xml:space="preserve">   Allowance for doubtful accounts</t>
  </si>
  <si>
    <t xml:space="preserve">Profit from operating activities before  </t>
  </si>
  <si>
    <t>Increase in fixed deposit</t>
  </si>
  <si>
    <t>Payment of lease liabilities</t>
  </si>
  <si>
    <t xml:space="preserve">   Increase in assets under lease contracts</t>
  </si>
  <si>
    <t>Other expenses</t>
  </si>
  <si>
    <t>Profit before income tax expenses</t>
  </si>
  <si>
    <t xml:space="preserve">   Reversal of reduce cost of inventory to net realisable value</t>
  </si>
  <si>
    <t xml:space="preserve">   Impairment loss on financial assets</t>
  </si>
  <si>
    <t xml:space="preserve">   Loss on fair value adjustments of forward contract</t>
  </si>
  <si>
    <t>Unrealised exchange gains for cash and cash equivalents</t>
  </si>
  <si>
    <t>Net cash flows from operating activities</t>
  </si>
  <si>
    <t>Other current financial liabilities - forward contracts</t>
  </si>
  <si>
    <t>Cash flows from operating activities</t>
  </si>
  <si>
    <t>Dividend paid (Note 26)</t>
  </si>
  <si>
    <t>Operating profit</t>
  </si>
  <si>
    <t>Finance cost</t>
  </si>
  <si>
    <t xml:space="preserve">   Finance cost</t>
  </si>
  <si>
    <t xml:space="preserve">   Cash paid for interest</t>
  </si>
  <si>
    <t>Supplemental cash flow information</t>
  </si>
  <si>
    <t>Non-cash transactions:</t>
  </si>
  <si>
    <t>Current portion of lease liabilities</t>
  </si>
  <si>
    <t>Lease liabilities net of current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</si>
</sst>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</cellStyleXfs>
  <cellXfs count="72">
    <xf numFmtId="0" fontId="0" fillId="0" borderId="0" xfId="0"/>
    <xf numFmtId="164" fontId="2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164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164" fontId="2" fillId="0" borderId="0" xfId="0" quotePrefix="1" applyNumberFormat="1" applyFont="1" applyFill="1" applyAlignment="1"/>
    <xf numFmtId="41" fontId="2" fillId="0" borderId="1" xfId="0" applyNumberFormat="1" applyFont="1" applyFill="1" applyBorder="1" applyAlignment="1"/>
    <xf numFmtId="41" fontId="2" fillId="0" borderId="2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3" xfId="0" applyNumberFormat="1" applyFont="1" applyFill="1" applyBorder="1" applyAlignment="1"/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>
      <alignment horizontal="center"/>
    </xf>
    <xf numFmtId="0" fontId="2" fillId="0" borderId="0" xfId="1" quotePrefix="1" applyNumberFormat="1" applyFont="1" applyFill="1" applyAlignment="1" applyProtection="1">
      <alignment horizontal="center"/>
    </xf>
    <xf numFmtId="39" fontId="2" fillId="0" borderId="0" xfId="0" applyNumberFormat="1" applyFont="1" applyFill="1" applyAlignment="1"/>
    <xf numFmtId="164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2" fillId="0" borderId="4" xfId="0" applyNumberFormat="1" applyFont="1" applyFill="1" applyBorder="1" applyAlignment="1"/>
    <xf numFmtId="0" fontId="2" fillId="0" borderId="0" xfId="0" quotePrefix="1" applyNumberFormat="1" applyFont="1" applyFill="1" applyAlignment="1"/>
    <xf numFmtId="39" fontId="3" fillId="0" borderId="0" xfId="0" applyNumberFormat="1" applyFont="1" applyFill="1" applyAlignment="1" applyProtection="1"/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39" fontId="1" fillId="0" borderId="0" xfId="0" applyNumberFormat="1" applyFont="1" applyFill="1" applyAlignment="1" applyProtection="1"/>
    <xf numFmtId="49" fontId="3" fillId="0" borderId="0" xfId="0" quotePrefix="1" applyNumberFormat="1" applyFont="1" applyFill="1" applyAlignment="1">
      <alignment horizontal="center"/>
    </xf>
    <xf numFmtId="41" fontId="7" fillId="0" borderId="0" xfId="1" applyNumberFormat="1" applyFont="1" applyFill="1" applyAlignment="1"/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Alignment="1"/>
    <xf numFmtId="41" fontId="2" fillId="0" borderId="0" xfId="2" applyNumberFormat="1" applyFont="1" applyFill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Alignment="1"/>
    <xf numFmtId="41" fontId="2" fillId="0" borderId="0" xfId="2" quotePrefix="1" applyNumberFormat="1" applyFont="1" applyFill="1" applyBorder="1" applyAlignment="1">
      <alignment horizontal="center"/>
    </xf>
    <xf numFmtId="41" fontId="2" fillId="0" borderId="4" xfId="2" applyNumberFormat="1" applyFont="1" applyFill="1" applyBorder="1" applyAlignment="1">
      <alignment horizontal="center"/>
    </xf>
    <xf numFmtId="41" fontId="2" fillId="0" borderId="0" xfId="2" applyNumberFormat="1" applyFont="1" applyFill="1" applyAlignment="1"/>
    <xf numFmtId="0" fontId="5" fillId="0" borderId="0" xfId="3" applyFill="1" applyAlignment="1"/>
    <xf numFmtId="0" fontId="4" fillId="0" borderId="0" xfId="3" applyNumberFormat="1" applyFont="1" applyFill="1" applyAlignment="1">
      <alignment horizontal="center"/>
    </xf>
    <xf numFmtId="41" fontId="2" fillId="0" borderId="0" xfId="3" applyNumberFormat="1" applyFont="1" applyFill="1" applyBorder="1" applyAlignment="1">
      <alignment horizontal="right"/>
    </xf>
    <xf numFmtId="37" fontId="1" fillId="0" borderId="0" xfId="3" applyNumberFormat="1" applyFont="1" applyFill="1" applyAlignment="1"/>
    <xf numFmtId="37" fontId="2" fillId="0" borderId="0" xfId="3" applyNumberFormat="1" applyFont="1" applyFill="1" applyAlignment="1"/>
    <xf numFmtId="41" fontId="2" fillId="0" borderId="0" xfId="3" applyNumberFormat="1" applyFont="1" applyFill="1" applyAlignment="1">
      <alignment horizontal="right"/>
    </xf>
    <xf numFmtId="0" fontId="5" fillId="0" borderId="0" xfId="2" applyFill="1" applyAlignment="1"/>
    <xf numFmtId="41" fontId="5" fillId="0" borderId="0" xfId="2" applyNumberFormat="1" applyFill="1" applyAlignment="1"/>
    <xf numFmtId="0" fontId="4" fillId="0" borderId="0" xfId="0" applyFont="1" applyFill="1" applyAlignment="1"/>
    <xf numFmtId="41" fontId="2" fillId="0" borderId="6" xfId="0" applyNumberFormat="1" applyFont="1" applyFill="1" applyBorder="1" applyAlignment="1"/>
    <xf numFmtId="41" fontId="2" fillId="0" borderId="7" xfId="2" applyNumberFormat="1" applyFont="1" applyFill="1" applyBorder="1" applyAlignment="1">
      <alignment horizontal="center"/>
    </xf>
    <xf numFmtId="41" fontId="2" fillId="0" borderId="8" xfId="2" applyNumberFormat="1" applyFont="1" applyFill="1" applyBorder="1" applyAlignment="1">
      <alignment horizontal="center"/>
    </xf>
    <xf numFmtId="37" fontId="1" fillId="0" borderId="0" xfId="2" applyNumberFormat="1" applyFont="1" applyFill="1" applyAlignment="1">
      <alignment horizontal="left"/>
    </xf>
    <xf numFmtId="38" fontId="2" fillId="0" borderId="0" xfId="2" applyNumberFormat="1" applyFont="1" applyFill="1" applyAlignment="1">
      <alignment horizontal="right"/>
    </xf>
    <xf numFmtId="164" fontId="2" fillId="0" borderId="1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Normal="100" zoomScaleSheetLayoutView="100" workbookViewId="0"/>
  </sheetViews>
  <sheetFormatPr defaultColWidth="10.7265625" defaultRowHeight="23.15" customHeight="1"/>
  <cols>
    <col min="1" max="1" width="47.1796875" style="4" customWidth="1"/>
    <col min="2" max="2" width="9.26953125" style="1" customWidth="1"/>
    <col min="3" max="3" width="9" style="11" customWidth="1"/>
    <col min="4" max="4" width="1.453125" style="1" customWidth="1"/>
    <col min="5" max="5" width="15.7265625" style="1" customWidth="1"/>
    <col min="6" max="6" width="1.453125" style="1" customWidth="1"/>
    <col min="7" max="7" width="15.7265625" style="1" customWidth="1"/>
    <col min="8" max="8" width="0.54296875" style="1" customWidth="1"/>
    <col min="9" max="16384" width="10.7265625" style="1"/>
  </cols>
  <sheetData>
    <row r="1" spans="1:8" ht="23.15" customHeight="1">
      <c r="A1" s="2" t="s">
        <v>0</v>
      </c>
      <c r="B1" s="15"/>
    </row>
    <row r="2" spans="1:8" ht="23.15" customHeight="1">
      <c r="A2" s="2" t="s">
        <v>72</v>
      </c>
    </row>
    <row r="3" spans="1:8" ht="23.15" customHeight="1">
      <c r="A3" s="2" t="s">
        <v>111</v>
      </c>
    </row>
    <row r="4" spans="1:8" ht="23.15" customHeight="1">
      <c r="A4" s="12"/>
      <c r="B4" s="12"/>
      <c r="D4" s="12"/>
      <c r="E4" s="12"/>
      <c r="F4" s="12"/>
      <c r="G4" s="3" t="s">
        <v>1</v>
      </c>
    </row>
    <row r="5" spans="1:8" ht="23.15" customHeight="1">
      <c r="A5" s="11"/>
      <c r="B5" s="12"/>
      <c r="C5" s="29" t="s">
        <v>2</v>
      </c>
      <c r="D5" s="12"/>
      <c r="E5" s="43" t="s">
        <v>112</v>
      </c>
      <c r="F5" s="30"/>
      <c r="G5" s="43" t="s">
        <v>104</v>
      </c>
    </row>
    <row r="6" spans="1:8" ht="23.15" customHeight="1">
      <c r="A6" s="2" t="s">
        <v>3</v>
      </c>
      <c r="C6" s="25"/>
    </row>
    <row r="7" spans="1:8" ht="23.15" customHeight="1">
      <c r="A7" s="2" t="s">
        <v>4</v>
      </c>
      <c r="C7" s="25"/>
      <c r="E7" s="14"/>
      <c r="F7" s="14"/>
      <c r="G7" s="14"/>
    </row>
    <row r="8" spans="1:8" ht="23.15" customHeight="1">
      <c r="A8" s="7" t="s">
        <v>5</v>
      </c>
      <c r="B8" s="15"/>
      <c r="C8" s="25">
        <v>8</v>
      </c>
      <c r="E8" s="14">
        <v>142246712</v>
      </c>
      <c r="F8" s="14"/>
      <c r="G8" s="14">
        <v>162744016</v>
      </c>
    </row>
    <row r="9" spans="1:8" ht="23.15" customHeight="1">
      <c r="A9" s="7" t="s">
        <v>107</v>
      </c>
      <c r="B9" s="15"/>
      <c r="C9" s="25"/>
      <c r="E9" s="14">
        <v>0</v>
      </c>
      <c r="F9" s="14"/>
      <c r="G9" s="14">
        <v>1166289</v>
      </c>
    </row>
    <row r="10" spans="1:8" ht="23.15" customHeight="1">
      <c r="A10" s="7" t="s">
        <v>70</v>
      </c>
      <c r="C10" s="25">
        <v>9</v>
      </c>
      <c r="D10" s="35"/>
      <c r="E10" s="18">
        <v>296768010</v>
      </c>
      <c r="F10" s="36"/>
      <c r="G10" s="18">
        <v>224821400</v>
      </c>
    </row>
    <row r="11" spans="1:8" ht="23.15" customHeight="1">
      <c r="A11" s="7" t="s">
        <v>60</v>
      </c>
      <c r="B11" s="15"/>
      <c r="C11" s="25">
        <v>10</v>
      </c>
      <c r="E11" s="14">
        <v>122984222.00000001</v>
      </c>
      <c r="F11" s="14"/>
      <c r="G11" s="14">
        <v>96895430</v>
      </c>
    </row>
    <row r="12" spans="1:8" ht="23.15" customHeight="1">
      <c r="A12" s="7" t="s">
        <v>113</v>
      </c>
      <c r="B12" s="15"/>
      <c r="C12" s="25">
        <v>11</v>
      </c>
      <c r="E12" s="14">
        <f>31177867+6684000</f>
        <v>37861867</v>
      </c>
      <c r="F12" s="14"/>
      <c r="G12" s="14">
        <v>0</v>
      </c>
      <c r="H12" s="1">
        <v>37861867</v>
      </c>
    </row>
    <row r="13" spans="1:8" ht="23.15" customHeight="1">
      <c r="A13" s="7" t="s">
        <v>6</v>
      </c>
      <c r="C13" s="25"/>
      <c r="E13" s="16">
        <v>9320438</v>
      </c>
      <c r="F13" s="18"/>
      <c r="G13" s="16">
        <v>5423009</v>
      </c>
    </row>
    <row r="14" spans="1:8" ht="23.15" customHeight="1">
      <c r="A14" s="2" t="s">
        <v>69</v>
      </c>
      <c r="C14" s="25"/>
      <c r="E14" s="17">
        <f>SUM(E8:E13)</f>
        <v>609181249</v>
      </c>
      <c r="F14" s="14"/>
      <c r="G14" s="17">
        <f>SUM(G8:G13)</f>
        <v>491050144</v>
      </c>
    </row>
    <row r="15" spans="1:8" ht="23.15" customHeight="1">
      <c r="A15" s="2" t="s">
        <v>7</v>
      </c>
      <c r="C15" s="25"/>
      <c r="E15" s="14"/>
      <c r="F15" s="14"/>
      <c r="G15" s="14"/>
    </row>
    <row r="16" spans="1:8" ht="23.15" customHeight="1">
      <c r="A16" s="7" t="s">
        <v>114</v>
      </c>
      <c r="B16" s="15"/>
      <c r="C16" s="25"/>
      <c r="E16" s="14">
        <v>303018</v>
      </c>
      <c r="F16" s="14"/>
      <c r="G16" s="14">
        <v>0</v>
      </c>
    </row>
    <row r="17" spans="1:7" ht="23.15" customHeight="1">
      <c r="A17" s="7" t="s">
        <v>61</v>
      </c>
      <c r="C17" s="25">
        <v>12</v>
      </c>
      <c r="E17" s="14">
        <v>250208082</v>
      </c>
      <c r="F17" s="14"/>
      <c r="G17" s="14">
        <v>252468541</v>
      </c>
    </row>
    <row r="18" spans="1:7" ht="23.15" customHeight="1">
      <c r="A18" s="7" t="s">
        <v>93</v>
      </c>
      <c r="C18" s="25"/>
      <c r="E18" s="14">
        <v>657960</v>
      </c>
      <c r="F18" s="14"/>
      <c r="G18" s="14">
        <v>950707</v>
      </c>
    </row>
    <row r="19" spans="1:7" ht="23.15" customHeight="1">
      <c r="A19" s="7" t="s">
        <v>82</v>
      </c>
      <c r="C19" s="25">
        <v>21</v>
      </c>
      <c r="E19" s="14">
        <v>8791071</v>
      </c>
      <c r="F19" s="14"/>
      <c r="G19" s="14">
        <v>6473784</v>
      </c>
    </row>
    <row r="20" spans="1:7" ht="23.15" customHeight="1">
      <c r="A20" s="7" t="s">
        <v>62</v>
      </c>
      <c r="C20" s="25"/>
      <c r="E20" s="16">
        <v>0</v>
      </c>
      <c r="F20" s="14"/>
      <c r="G20" s="16">
        <v>303018</v>
      </c>
    </row>
    <row r="21" spans="1:7" ht="23.15" customHeight="1">
      <c r="A21" s="2" t="s">
        <v>8</v>
      </c>
      <c r="C21" s="25"/>
      <c r="E21" s="16">
        <f>SUM(E16:E20)</f>
        <v>259960131</v>
      </c>
      <c r="F21" s="14"/>
      <c r="G21" s="16">
        <f>SUM(G16:G20)</f>
        <v>260196050</v>
      </c>
    </row>
    <row r="22" spans="1:7" ht="23.15" customHeight="1" thickBot="1">
      <c r="A22" s="2" t="s">
        <v>9</v>
      </c>
      <c r="E22" s="37">
        <f>SUM(E21,E14)</f>
        <v>869141380</v>
      </c>
      <c r="F22" s="18"/>
      <c r="G22" s="37">
        <f>SUM(G21,G14)</f>
        <v>751246194</v>
      </c>
    </row>
    <row r="23" spans="1:7" ht="23.15" customHeight="1" thickTop="1">
      <c r="E23" s="13"/>
      <c r="F23" s="13"/>
      <c r="G23" s="13"/>
    </row>
    <row r="24" spans="1:7" ht="23.15" customHeight="1">
      <c r="A24" s="38" t="s">
        <v>10</v>
      </c>
      <c r="B24" s="15"/>
      <c r="E24" s="13"/>
      <c r="F24" s="13"/>
      <c r="G24" s="13"/>
    </row>
    <row r="25" spans="1:7" ht="23.15" customHeight="1">
      <c r="A25" s="2" t="s">
        <v>0</v>
      </c>
      <c r="B25" s="15"/>
    </row>
    <row r="26" spans="1:7" ht="23.15" customHeight="1">
      <c r="A26" s="2" t="s">
        <v>73</v>
      </c>
      <c r="D26" s="12"/>
      <c r="E26" s="12"/>
      <c r="F26" s="12"/>
      <c r="G26" s="12"/>
    </row>
    <row r="27" spans="1:7" ht="23.15" customHeight="1">
      <c r="A27" s="2" t="s">
        <v>111</v>
      </c>
      <c r="D27" s="12"/>
      <c r="E27" s="12"/>
      <c r="F27" s="12"/>
      <c r="G27" s="12"/>
    </row>
    <row r="28" spans="1:7" ht="23.15" customHeight="1">
      <c r="A28" s="1"/>
      <c r="D28" s="12"/>
      <c r="E28" s="12"/>
      <c r="F28" s="12"/>
      <c r="G28" s="3" t="s">
        <v>1</v>
      </c>
    </row>
    <row r="29" spans="1:7" ht="23.15" customHeight="1">
      <c r="A29" s="11"/>
      <c r="B29" s="12"/>
      <c r="C29" s="29" t="s">
        <v>2</v>
      </c>
      <c r="D29" s="12"/>
      <c r="E29" s="43" t="s">
        <v>112</v>
      </c>
      <c r="F29" s="30"/>
      <c r="G29" s="43" t="s">
        <v>104</v>
      </c>
    </row>
    <row r="30" spans="1:7" ht="23.15" customHeight="1">
      <c r="A30" s="2" t="s">
        <v>11</v>
      </c>
      <c r="C30" s="25"/>
      <c r="D30" s="12"/>
      <c r="E30" s="12"/>
      <c r="F30" s="12"/>
      <c r="G30" s="12"/>
    </row>
    <row r="31" spans="1:7" ht="23.15" customHeight="1">
      <c r="A31" s="2" t="s">
        <v>12</v>
      </c>
      <c r="C31" s="25"/>
    </row>
    <row r="32" spans="1:7" ht="23.15" customHeight="1">
      <c r="A32" s="7" t="s">
        <v>63</v>
      </c>
      <c r="C32" s="25">
        <v>13</v>
      </c>
      <c r="E32" s="1">
        <v>293999689</v>
      </c>
      <c r="G32" s="14">
        <v>200894744</v>
      </c>
    </row>
    <row r="33" spans="1:7" ht="23.15" customHeight="1">
      <c r="A33" s="7" t="s">
        <v>141</v>
      </c>
      <c r="C33" s="25">
        <v>14</v>
      </c>
      <c r="E33" s="1">
        <v>1575414</v>
      </c>
      <c r="G33" s="14">
        <v>0</v>
      </c>
    </row>
    <row r="34" spans="1:7" ht="23.15" customHeight="1">
      <c r="A34" s="7" t="s">
        <v>52</v>
      </c>
      <c r="C34" s="25"/>
      <c r="E34" s="1">
        <v>9338458</v>
      </c>
      <c r="F34" s="14"/>
      <c r="G34" s="14">
        <v>1075158</v>
      </c>
    </row>
    <row r="35" spans="1:7" ht="23.15" customHeight="1">
      <c r="A35" s="7" t="s">
        <v>132</v>
      </c>
      <c r="C35" s="25">
        <v>28.1</v>
      </c>
      <c r="E35" s="1">
        <v>237320</v>
      </c>
      <c r="G35" s="14">
        <v>0</v>
      </c>
    </row>
    <row r="36" spans="1:7" ht="23.15" customHeight="1">
      <c r="A36" s="7" t="s">
        <v>13</v>
      </c>
      <c r="C36" s="25"/>
      <c r="E36" s="1">
        <v>7650377</v>
      </c>
      <c r="F36" s="14"/>
      <c r="G36" s="14">
        <v>1673595</v>
      </c>
    </row>
    <row r="37" spans="1:7" ht="23.15" customHeight="1">
      <c r="A37" s="2" t="s">
        <v>14</v>
      </c>
      <c r="C37" s="25"/>
      <c r="E37" s="17">
        <f>SUM(E32:E36)</f>
        <v>312801258</v>
      </c>
      <c r="F37" s="18"/>
      <c r="G37" s="17">
        <f>SUM(G32:G36)</f>
        <v>203643497</v>
      </c>
    </row>
    <row r="38" spans="1:7" ht="23.15" customHeight="1">
      <c r="A38" s="2" t="s">
        <v>15</v>
      </c>
      <c r="C38" s="25"/>
      <c r="E38" s="18"/>
      <c r="F38" s="18"/>
      <c r="G38" s="18"/>
    </row>
    <row r="39" spans="1:7" ht="23.15" customHeight="1">
      <c r="A39" s="7" t="s">
        <v>142</v>
      </c>
      <c r="C39" s="25">
        <v>14</v>
      </c>
      <c r="E39" s="18">
        <v>2215807</v>
      </c>
      <c r="F39" s="18"/>
      <c r="G39" s="18">
        <v>0</v>
      </c>
    </row>
    <row r="40" spans="1:7" ht="23.15" customHeight="1">
      <c r="A40" s="7" t="s">
        <v>16</v>
      </c>
      <c r="C40" s="25">
        <v>15</v>
      </c>
      <c r="E40" s="18">
        <v>43173316</v>
      </c>
      <c r="F40" s="18"/>
      <c r="G40" s="18">
        <v>38895259</v>
      </c>
    </row>
    <row r="41" spans="1:7" ht="23.15" customHeight="1">
      <c r="A41" s="2" t="s">
        <v>17</v>
      </c>
      <c r="C41" s="25"/>
      <c r="E41" s="17">
        <f>SUM(E39:E40)</f>
        <v>45389123</v>
      </c>
      <c r="F41" s="18"/>
      <c r="G41" s="17">
        <f>SUM(G39:G40)</f>
        <v>38895259</v>
      </c>
    </row>
    <row r="42" spans="1:7" ht="23.15" customHeight="1">
      <c r="A42" s="2" t="s">
        <v>18</v>
      </c>
      <c r="E42" s="17">
        <f>SUM(E41,E37)</f>
        <v>358190381</v>
      </c>
      <c r="F42" s="18"/>
      <c r="G42" s="17">
        <f>SUM(G41,G37)</f>
        <v>242538756</v>
      </c>
    </row>
    <row r="43" spans="1:7" ht="23.15" customHeight="1">
      <c r="E43" s="13"/>
      <c r="F43" s="13"/>
      <c r="G43" s="13"/>
    </row>
    <row r="44" spans="1:7" ht="23.15" customHeight="1">
      <c r="A44" s="38" t="s">
        <v>10</v>
      </c>
      <c r="B44" s="15"/>
      <c r="E44" s="13"/>
      <c r="F44" s="13"/>
      <c r="G44" s="13"/>
    </row>
    <row r="45" spans="1:7" ht="23.15" customHeight="1">
      <c r="A45" s="2" t="s">
        <v>0</v>
      </c>
      <c r="B45" s="15"/>
    </row>
    <row r="46" spans="1:7" ht="23.15" customHeight="1">
      <c r="A46" s="2" t="s">
        <v>73</v>
      </c>
      <c r="D46" s="12"/>
      <c r="E46" s="12"/>
      <c r="F46" s="12"/>
      <c r="G46" s="12"/>
    </row>
    <row r="47" spans="1:7" ht="23.15" customHeight="1">
      <c r="A47" s="2" t="s">
        <v>111</v>
      </c>
      <c r="D47" s="12"/>
      <c r="E47" s="12"/>
      <c r="F47" s="12"/>
      <c r="G47" s="12"/>
    </row>
    <row r="48" spans="1:7" ht="23.15" customHeight="1">
      <c r="A48" s="1"/>
      <c r="D48" s="12"/>
      <c r="E48" s="12"/>
      <c r="F48" s="12"/>
      <c r="G48" s="3" t="s">
        <v>1</v>
      </c>
    </row>
    <row r="49" spans="1:7" ht="23.15" customHeight="1">
      <c r="A49" s="11"/>
      <c r="B49" s="12"/>
      <c r="C49" s="29" t="s">
        <v>2</v>
      </c>
      <c r="D49" s="12"/>
      <c r="E49" s="43" t="s">
        <v>112</v>
      </c>
      <c r="F49" s="30"/>
      <c r="G49" s="43" t="s">
        <v>104</v>
      </c>
    </row>
    <row r="50" spans="1:7" ht="23.15" customHeight="1">
      <c r="A50" s="2" t="s">
        <v>19</v>
      </c>
    </row>
    <row r="51" spans="1:7" ht="23.15" customHeight="1">
      <c r="A51" s="7" t="s">
        <v>20</v>
      </c>
    </row>
    <row r="52" spans="1:7" ht="23.15" customHeight="1">
      <c r="A52" s="7" t="s">
        <v>21</v>
      </c>
      <c r="B52" s="15"/>
      <c r="C52" s="25"/>
    </row>
    <row r="53" spans="1:7" ht="23.15" customHeight="1" thickBot="1">
      <c r="A53" s="7" t="s">
        <v>78</v>
      </c>
      <c r="C53" s="25"/>
      <c r="E53" s="19">
        <v>121500000</v>
      </c>
      <c r="F53" s="18"/>
      <c r="G53" s="19">
        <v>121500000</v>
      </c>
    </row>
    <row r="54" spans="1:7" ht="23.15" customHeight="1" thickTop="1">
      <c r="A54" s="7" t="s">
        <v>58</v>
      </c>
      <c r="B54" s="15"/>
      <c r="C54" s="25"/>
      <c r="E54" s="18"/>
      <c r="F54" s="18"/>
      <c r="G54" s="18"/>
    </row>
    <row r="55" spans="1:7" ht="23.15" customHeight="1">
      <c r="A55" s="7" t="s">
        <v>78</v>
      </c>
      <c r="E55" s="18">
        <f>CE!C21</f>
        <v>121500000</v>
      </c>
      <c r="F55" s="18"/>
      <c r="G55" s="18">
        <v>121500000</v>
      </c>
    </row>
    <row r="56" spans="1:7" ht="23.15" customHeight="1">
      <c r="A56" s="7" t="s">
        <v>22</v>
      </c>
      <c r="E56" s="14">
        <f>CE!E21</f>
        <v>233350000</v>
      </c>
      <c r="F56" s="14"/>
      <c r="G56" s="14">
        <v>233350000</v>
      </c>
    </row>
    <row r="57" spans="1:7" ht="23.15" customHeight="1">
      <c r="A57" s="7" t="s">
        <v>23</v>
      </c>
      <c r="B57" s="15"/>
      <c r="C57" s="25"/>
      <c r="F57" s="14"/>
    </row>
    <row r="58" spans="1:7" ht="23.15" customHeight="1">
      <c r="A58" s="7" t="s">
        <v>56</v>
      </c>
      <c r="C58" s="25">
        <v>17</v>
      </c>
      <c r="E58" s="14">
        <f>CE!G21</f>
        <v>12150000</v>
      </c>
      <c r="F58" s="14"/>
      <c r="G58" s="14">
        <v>12150000</v>
      </c>
    </row>
    <row r="59" spans="1:7" ht="23.15" customHeight="1">
      <c r="A59" s="7" t="s">
        <v>24</v>
      </c>
      <c r="C59" s="25">
        <v>24</v>
      </c>
      <c r="E59" s="16">
        <f>CE!I21</f>
        <v>143950999</v>
      </c>
      <c r="F59" s="18"/>
      <c r="G59" s="16">
        <f>SUM(CE!I14)</f>
        <v>141707438</v>
      </c>
    </row>
    <row r="60" spans="1:7" ht="23.15" customHeight="1">
      <c r="A60" s="2" t="s">
        <v>25</v>
      </c>
      <c r="B60" s="15"/>
      <c r="E60" s="16">
        <f>SUM(E55:E59)</f>
        <v>510950999</v>
      </c>
      <c r="F60" s="14"/>
      <c r="G60" s="16">
        <f>SUM(G55:G59)</f>
        <v>508707438</v>
      </c>
    </row>
    <row r="61" spans="1:7" ht="23.15" customHeight="1" thickBot="1">
      <c r="A61" s="2" t="s">
        <v>26</v>
      </c>
      <c r="E61" s="19">
        <f>SUM(E60,E42)</f>
        <v>869141380</v>
      </c>
      <c r="F61" s="14"/>
      <c r="G61" s="19">
        <f>SUM(G60,G42)</f>
        <v>751246194</v>
      </c>
    </row>
    <row r="62" spans="1:7" ht="23.15" customHeight="1" thickTop="1">
      <c r="E62" s="14">
        <f>SUM(E61-E22)</f>
        <v>0</v>
      </c>
      <c r="F62" s="14"/>
      <c r="G62" s="14">
        <f>SUM(G61-G22)</f>
        <v>0</v>
      </c>
    </row>
    <row r="63" spans="1:7" ht="23.15" customHeight="1">
      <c r="A63" s="38" t="s">
        <v>10</v>
      </c>
      <c r="B63" s="15"/>
      <c r="C63" s="26"/>
    </row>
    <row r="64" spans="1:7" ht="23.15" customHeight="1">
      <c r="A64" s="38"/>
      <c r="B64" s="15"/>
      <c r="C64" s="26"/>
    </row>
    <row r="65" spans="1:3" ht="23.15" customHeight="1">
      <c r="A65" s="38"/>
      <c r="B65" s="15"/>
      <c r="C65" s="26"/>
    </row>
    <row r="66" spans="1:3" ht="23.15" customHeight="1">
      <c r="A66" s="40"/>
      <c r="B66" s="13"/>
      <c r="C66" s="26"/>
    </row>
    <row r="67" spans="1:3" ht="23.15" customHeight="1">
      <c r="A67" s="38"/>
      <c r="B67" s="15"/>
      <c r="C67" s="26"/>
    </row>
    <row r="68" spans="1:3" ht="23.15" customHeight="1">
      <c r="A68" s="38"/>
      <c r="B68" s="4" t="s">
        <v>27</v>
      </c>
      <c r="C68" s="12"/>
    </row>
    <row r="69" spans="1:3" ht="23.15" customHeight="1">
      <c r="A69" s="40"/>
      <c r="B69" s="13"/>
    </row>
    <row r="70" spans="1:3" ht="23.15" customHeight="1">
      <c r="A70" s="41"/>
      <c r="B70" s="13"/>
    </row>
  </sheetData>
  <printOptions horizontalCentered="1"/>
  <pageMargins left="0.7" right="0.23622047244094499" top="0.75" bottom="0.118110236220472" header="0.31496062992126" footer="0.31496062992126"/>
  <pageSetup paperSize="9" scale="94" fitToHeight="6" orientation="portrait" r:id="rId1"/>
  <rowBreaks count="2" manualBreakCount="2">
    <brk id="24" max="16383" man="1"/>
    <brk id="44" max="6" man="1"/>
  </rowBreaks>
  <customProperties>
    <customPr name="EpmWorksheetKeyString_GUID" r:id="rId2"/>
  </customProperties>
  <ignoredErrors>
    <ignoredError sqref="E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Normal="100" zoomScaleSheetLayoutView="100" workbookViewId="0"/>
  </sheetViews>
  <sheetFormatPr defaultColWidth="10.7265625" defaultRowHeight="24" customHeight="1"/>
  <cols>
    <col min="1" max="1" width="59.26953125" style="4" customWidth="1"/>
    <col min="2" max="2" width="0.54296875" style="1" customWidth="1"/>
    <col min="3" max="3" width="7.26953125" style="11" customWidth="1"/>
    <col min="4" max="4" width="1.453125" style="1" customWidth="1"/>
    <col min="5" max="5" width="15.7265625" style="1" customWidth="1"/>
    <col min="6" max="6" width="1.7265625" style="1" customWidth="1"/>
    <col min="7" max="7" width="15.7265625" style="1" customWidth="1"/>
    <col min="8" max="8" width="0.54296875" style="1" customWidth="1"/>
    <col min="9" max="16384" width="10.7265625" style="1"/>
  </cols>
  <sheetData>
    <row r="1" spans="1:7" ht="24" customHeight="1">
      <c r="A1" s="2" t="s">
        <v>0</v>
      </c>
      <c r="B1" s="15"/>
    </row>
    <row r="2" spans="1:7" ht="24" customHeight="1">
      <c r="A2" s="2" t="s">
        <v>74</v>
      </c>
    </row>
    <row r="3" spans="1:7" ht="24" customHeight="1">
      <c r="A3" s="2" t="s">
        <v>108</v>
      </c>
    </row>
    <row r="4" spans="1:7" ht="24" customHeight="1">
      <c r="A4" s="1"/>
      <c r="D4" s="12"/>
      <c r="E4" s="12"/>
      <c r="F4" s="12"/>
      <c r="G4" s="3" t="s">
        <v>1</v>
      </c>
    </row>
    <row r="5" spans="1:7" ht="24" customHeight="1">
      <c r="C5" s="5" t="s">
        <v>2</v>
      </c>
      <c r="D5" s="12"/>
      <c r="E5" s="6">
        <v>2020</v>
      </c>
      <c r="F5" s="5"/>
      <c r="G5" s="6">
        <v>2019</v>
      </c>
    </row>
    <row r="6" spans="1:7" s="34" customFormat="1" ht="24" customHeight="1">
      <c r="A6" s="42" t="s">
        <v>83</v>
      </c>
      <c r="B6" s="39"/>
      <c r="C6" s="31"/>
      <c r="D6" s="32"/>
      <c r="E6" s="33"/>
      <c r="F6" s="32"/>
      <c r="G6" s="32"/>
    </row>
    <row r="7" spans="1:7" ht="24" customHeight="1">
      <c r="A7" s="2" t="s">
        <v>28</v>
      </c>
    </row>
    <row r="8" spans="1:7" ht="24" customHeight="1">
      <c r="A8" s="7" t="s">
        <v>115</v>
      </c>
      <c r="C8" s="25"/>
      <c r="E8" s="14">
        <v>930788341</v>
      </c>
      <c r="F8" s="14"/>
      <c r="G8" s="14">
        <v>935712897</v>
      </c>
    </row>
    <row r="9" spans="1:7" ht="24" customHeight="1">
      <c r="A9" s="7" t="s">
        <v>29</v>
      </c>
      <c r="C9" s="25">
        <v>18</v>
      </c>
      <c r="E9" s="14">
        <v>5810594</v>
      </c>
      <c r="F9" s="14"/>
      <c r="G9" s="14">
        <v>10107415</v>
      </c>
    </row>
    <row r="10" spans="1:7" ht="24" customHeight="1">
      <c r="A10" s="2" t="s">
        <v>30</v>
      </c>
      <c r="E10" s="17">
        <f>SUM(E8:E9)</f>
        <v>936598935</v>
      </c>
      <c r="F10" s="14"/>
      <c r="G10" s="17">
        <f>SUM(G8:G9)</f>
        <v>945820312</v>
      </c>
    </row>
    <row r="11" spans="1:7" ht="24" customHeight="1">
      <c r="A11" s="2" t="s">
        <v>31</v>
      </c>
      <c r="E11" s="14"/>
      <c r="F11" s="14"/>
      <c r="G11" s="14"/>
    </row>
    <row r="12" spans="1:7" ht="24" customHeight="1">
      <c r="A12" s="7" t="s">
        <v>81</v>
      </c>
      <c r="E12" s="18">
        <v>728497762</v>
      </c>
      <c r="F12" s="14"/>
      <c r="G12" s="18">
        <v>786883561</v>
      </c>
    </row>
    <row r="13" spans="1:7" ht="24" customHeight="1">
      <c r="A13" s="7" t="s">
        <v>85</v>
      </c>
      <c r="B13" s="15"/>
      <c r="C13" s="25"/>
      <c r="E13" s="18">
        <v>47880362</v>
      </c>
      <c r="F13" s="14"/>
      <c r="G13" s="18">
        <v>36906626</v>
      </c>
    </row>
    <row r="14" spans="1:7" ht="24" customHeight="1">
      <c r="A14" s="7" t="s">
        <v>32</v>
      </c>
      <c r="B14" s="15"/>
      <c r="C14" s="25"/>
      <c r="E14" s="18">
        <v>83383229</v>
      </c>
      <c r="F14" s="14"/>
      <c r="G14" s="18">
        <v>80224930</v>
      </c>
    </row>
    <row r="15" spans="1:7" ht="24" customHeight="1">
      <c r="A15" s="7" t="s">
        <v>125</v>
      </c>
      <c r="B15" s="15"/>
      <c r="C15" s="25">
        <v>19</v>
      </c>
      <c r="E15" s="18">
        <v>3841812</v>
      </c>
      <c r="F15" s="14"/>
      <c r="G15" s="18">
        <v>554138</v>
      </c>
    </row>
    <row r="16" spans="1:7" ht="24" customHeight="1">
      <c r="A16" s="2" t="s">
        <v>33</v>
      </c>
      <c r="E16" s="17">
        <f>SUM(E12:E15)</f>
        <v>863603165</v>
      </c>
      <c r="F16" s="14"/>
      <c r="G16" s="17">
        <f>SUM(G12:G15)</f>
        <v>904569255</v>
      </c>
    </row>
    <row r="17" spans="1:7" ht="24" customHeight="1">
      <c r="A17" s="2" t="s">
        <v>135</v>
      </c>
      <c r="E17" s="18">
        <f>SUM(E10-E16)</f>
        <v>72995770</v>
      </c>
      <c r="F17" s="14"/>
      <c r="G17" s="18">
        <f>SUM(G10-G16)</f>
        <v>41251057</v>
      </c>
    </row>
    <row r="18" spans="1:7" ht="24" customHeight="1">
      <c r="A18" s="7" t="s">
        <v>136</v>
      </c>
      <c r="C18" s="25">
        <v>14</v>
      </c>
      <c r="E18" s="16">
        <v>-118394</v>
      </c>
      <c r="F18" s="18"/>
      <c r="G18" s="16">
        <v>0</v>
      </c>
    </row>
    <row r="19" spans="1:7" ht="24" customHeight="1">
      <c r="A19" s="2" t="s">
        <v>126</v>
      </c>
      <c r="E19" s="18">
        <f>SUM(E17:E18)</f>
        <v>72877376</v>
      </c>
      <c r="F19" s="14"/>
      <c r="G19" s="18">
        <f>SUM(G17:G18)</f>
        <v>41251057</v>
      </c>
    </row>
    <row r="20" spans="1:7" ht="24" customHeight="1">
      <c r="A20" s="7" t="s">
        <v>116</v>
      </c>
      <c r="C20" s="25">
        <v>21</v>
      </c>
      <c r="E20" s="16">
        <v>-14964233</v>
      </c>
      <c r="F20" s="18"/>
      <c r="G20" s="16">
        <v>-8200844</v>
      </c>
    </row>
    <row r="21" spans="1:7" ht="24" customHeight="1">
      <c r="A21" s="2" t="s">
        <v>64</v>
      </c>
      <c r="E21" s="17">
        <f>SUM(E19:E20)</f>
        <v>57913143</v>
      </c>
      <c r="F21" s="18"/>
      <c r="G21" s="17">
        <f>SUM(G19:G20)</f>
        <v>33050213</v>
      </c>
    </row>
    <row r="22" spans="1:7" ht="24" customHeight="1">
      <c r="A22" s="2" t="s">
        <v>89</v>
      </c>
      <c r="E22" s="18"/>
      <c r="F22" s="18"/>
      <c r="G22" s="18"/>
    </row>
    <row r="23" spans="1:7" ht="24" customHeight="1">
      <c r="A23" s="65" t="s">
        <v>86</v>
      </c>
      <c r="E23" s="18"/>
      <c r="F23" s="18"/>
      <c r="G23" s="18"/>
    </row>
    <row r="24" spans="1:7" ht="24" customHeight="1">
      <c r="A24" s="65" t="s">
        <v>87</v>
      </c>
    </row>
    <row r="25" spans="1:7" ht="24" customHeight="1">
      <c r="A25" s="7" t="s">
        <v>88</v>
      </c>
      <c r="E25" s="16">
        <v>-994582</v>
      </c>
      <c r="F25" s="18"/>
      <c r="G25" s="16">
        <v>-3323019</v>
      </c>
    </row>
    <row r="26" spans="1:7" ht="24" customHeight="1">
      <c r="A26" s="2" t="s">
        <v>80</v>
      </c>
      <c r="E26" s="16">
        <f>SUM(E25:E25)</f>
        <v>-994582</v>
      </c>
      <c r="F26" s="18"/>
      <c r="G26" s="16">
        <f>SUM(G25:G25)</f>
        <v>-3323019</v>
      </c>
    </row>
    <row r="27" spans="1:7" ht="24" customHeight="1" thickBot="1">
      <c r="A27" s="2" t="s">
        <v>65</v>
      </c>
      <c r="E27" s="19">
        <f>SUM(E21,E26)</f>
        <v>56918561</v>
      </c>
      <c r="F27" s="18"/>
      <c r="G27" s="19">
        <f>SUM(G21,G26)</f>
        <v>29727194</v>
      </c>
    </row>
    <row r="28" spans="1:7" ht="24" customHeight="1" thickTop="1">
      <c r="A28" s="2"/>
      <c r="E28" s="18"/>
      <c r="F28" s="18"/>
      <c r="G28" s="18"/>
    </row>
    <row r="29" spans="1:7" ht="24" customHeight="1" thickTop="1">
      <c r="A29" s="2" t="s">
        <v>34</v>
      </c>
      <c r="C29" s="25">
        <v>22</v>
      </c>
    </row>
    <row r="30" spans="1:7" ht="24" customHeight="1" thickBot="1">
      <c r="A30" s="7" t="s">
        <v>117</v>
      </c>
      <c r="C30" s="25"/>
      <c r="E30" s="21">
        <f>E21/121500000</f>
        <v>0.4766513827160494</v>
      </c>
      <c r="F30" s="20"/>
      <c r="G30" s="21">
        <f>G21/121500000</f>
        <v>0.27201821399176956</v>
      </c>
    </row>
    <row r="31" spans="1:7" ht="24" customHeight="1" thickTop="1">
      <c r="E31" s="13"/>
      <c r="F31" s="13"/>
      <c r="G31" s="13"/>
    </row>
    <row r="32" spans="1:7" ht="24" customHeight="1">
      <c r="A32" s="4" t="s">
        <v>10</v>
      </c>
      <c r="C32" s="26"/>
      <c r="E32" s="13"/>
      <c r="F32" s="13"/>
      <c r="G32" s="13"/>
    </row>
    <row r="33" spans="3:7" ht="24" customHeight="1">
      <c r="C33" s="26"/>
      <c r="E33" s="13"/>
      <c r="F33" s="13"/>
      <c r="G33" s="13"/>
    </row>
  </sheetData>
  <printOptions horizontalCentered="1"/>
  <pageMargins left="0.74" right="0.23622047244094499" top="0.78740157480314998" bottom="0.2" header="0.31496062992126" footer="0.31496062992126"/>
  <pageSetup paperSize="9" scale="90" fitToHeight="6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90" zoomScaleNormal="100" zoomScaleSheetLayoutView="90" workbookViewId="0">
      <selection sqref="A1:K1"/>
    </sheetView>
  </sheetViews>
  <sheetFormatPr defaultColWidth="9.1796875" defaultRowHeight="24" customHeight="1"/>
  <cols>
    <col min="1" max="1" width="41.453125" style="45" customWidth="1"/>
    <col min="2" max="2" width="1.7265625" style="45" customWidth="1"/>
    <col min="3" max="3" width="16.7265625" style="45" customWidth="1"/>
    <col min="4" max="4" width="1.7265625" style="45" customWidth="1"/>
    <col min="5" max="5" width="16.7265625" style="45" customWidth="1"/>
    <col min="6" max="6" width="1.7265625" style="45" customWidth="1"/>
    <col min="7" max="7" width="16.7265625" style="45" customWidth="1"/>
    <col min="8" max="8" width="1.7265625" style="45" customWidth="1"/>
    <col min="9" max="9" width="16.7265625" style="45" customWidth="1"/>
    <col min="10" max="10" width="1.7265625" style="45" customWidth="1"/>
    <col min="11" max="11" width="16.7265625" style="45" customWidth="1"/>
    <col min="12" max="12" width="1.7265625" style="45" customWidth="1"/>
    <col min="13" max="13" width="6.1796875" style="45" customWidth="1"/>
    <col min="14" max="14" width="15.81640625" style="45" customWidth="1"/>
    <col min="15" max="16384" width="9.1796875" style="45"/>
  </cols>
  <sheetData>
    <row r="1" spans="1:11" ht="2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" customHeight="1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46" customFormat="1" ht="24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46" customFormat="1" ht="24" customHeight="1">
      <c r="C5" s="46" t="s">
        <v>46</v>
      </c>
      <c r="G5" s="71" t="s">
        <v>47</v>
      </c>
      <c r="H5" s="71"/>
      <c r="I5" s="71"/>
    </row>
    <row r="6" spans="1:11" s="46" customFormat="1" ht="24" customHeight="1">
      <c r="A6" s="48"/>
      <c r="B6" s="48"/>
      <c r="C6" s="46" t="s">
        <v>59</v>
      </c>
      <c r="G6" s="49" t="s">
        <v>48</v>
      </c>
      <c r="H6" s="49"/>
      <c r="I6" s="49"/>
    </row>
    <row r="7" spans="1:11" s="46" customFormat="1" ht="24" customHeight="1">
      <c r="A7" s="48"/>
      <c r="B7" s="48"/>
      <c r="C7" s="47" t="s">
        <v>53</v>
      </c>
      <c r="E7" s="47" t="s">
        <v>22</v>
      </c>
      <c r="G7" s="47" t="s">
        <v>49</v>
      </c>
      <c r="I7" s="47" t="s">
        <v>50</v>
      </c>
      <c r="K7" s="47" t="s">
        <v>51</v>
      </c>
    </row>
    <row r="8" spans="1:11" s="46" customFormat="1" ht="24" customHeight="1">
      <c r="A8" s="48"/>
      <c r="B8" s="48"/>
      <c r="C8" s="49"/>
      <c r="E8" s="49"/>
      <c r="G8" s="49"/>
      <c r="I8" s="49"/>
      <c r="K8" s="49"/>
    </row>
    <row r="9" spans="1:11" ht="24" customHeight="1">
      <c r="A9" s="50" t="s">
        <v>91</v>
      </c>
      <c r="B9" s="50"/>
      <c r="C9" s="51">
        <v>121500000</v>
      </c>
      <c r="D9" s="51"/>
      <c r="E9" s="51">
        <v>233350000</v>
      </c>
      <c r="F9" s="51"/>
      <c r="G9" s="51">
        <v>12150000</v>
      </c>
      <c r="H9" s="51"/>
      <c r="I9" s="51">
        <v>166655244</v>
      </c>
      <c r="J9" s="51"/>
      <c r="K9" s="51">
        <f>SUM(C9:I9)</f>
        <v>533655244</v>
      </c>
    </row>
    <row r="10" spans="1:11" ht="24" customHeight="1">
      <c r="A10" s="53" t="s">
        <v>64</v>
      </c>
      <c r="B10" s="50"/>
      <c r="C10" s="67">
        <v>0</v>
      </c>
      <c r="D10" s="51"/>
      <c r="E10" s="67">
        <v>0</v>
      </c>
      <c r="F10" s="51"/>
      <c r="G10" s="67">
        <v>0</v>
      </c>
      <c r="H10" s="51"/>
      <c r="I10" s="67">
        <v>33050213</v>
      </c>
      <c r="J10" s="51"/>
      <c r="K10" s="67">
        <f>SUM(C10:I10)</f>
        <v>33050213</v>
      </c>
    </row>
    <row r="11" spans="1:11" ht="24" customHeight="1">
      <c r="A11" s="53" t="s">
        <v>80</v>
      </c>
      <c r="B11" s="50"/>
      <c r="C11" s="68">
        <v>0</v>
      </c>
      <c r="D11" s="51"/>
      <c r="E11" s="68">
        <v>0</v>
      </c>
      <c r="F11" s="51"/>
      <c r="G11" s="68">
        <v>0</v>
      </c>
      <c r="H11" s="51"/>
      <c r="I11" s="68">
        <v>-3323019</v>
      </c>
      <c r="J11" s="51"/>
      <c r="K11" s="68">
        <f>SUM(C11:I11)</f>
        <v>-3323019</v>
      </c>
    </row>
    <row r="12" spans="1:11" ht="24" customHeight="1">
      <c r="A12" s="53" t="s">
        <v>65</v>
      </c>
      <c r="C12" s="54">
        <f>SUM(C10:C11)</f>
        <v>0</v>
      </c>
      <c r="D12" s="52"/>
      <c r="E12" s="54">
        <f>SUM(E10:E11)</f>
        <v>0</v>
      </c>
      <c r="F12" s="52"/>
      <c r="G12" s="54">
        <f>SUM(G10:G11)</f>
        <v>0</v>
      </c>
      <c r="H12" s="52"/>
      <c r="I12" s="54">
        <f>SUM(I10:I11)</f>
        <v>29727194</v>
      </c>
      <c r="J12" s="52"/>
      <c r="K12" s="54">
        <f>SUM(K10:K11)</f>
        <v>29727194</v>
      </c>
    </row>
    <row r="13" spans="1:11" ht="24" customHeight="1">
      <c r="A13" s="53" t="s">
        <v>134</v>
      </c>
      <c r="C13" s="52">
        <v>0</v>
      </c>
      <c r="D13" s="52"/>
      <c r="E13" s="52">
        <v>0</v>
      </c>
      <c r="F13" s="52"/>
      <c r="G13" s="52">
        <v>0</v>
      </c>
      <c r="H13" s="52"/>
      <c r="I13" s="52">
        <v>-54675000</v>
      </c>
      <c r="J13" s="52"/>
      <c r="K13" s="52">
        <f>SUM(C13:I13)</f>
        <v>-54675000</v>
      </c>
    </row>
    <row r="14" spans="1:11" ht="24" customHeight="1" thickBot="1">
      <c r="A14" s="50" t="s">
        <v>92</v>
      </c>
      <c r="C14" s="55">
        <f>SUM(C9,C12,C13)</f>
        <v>121500000</v>
      </c>
      <c r="D14" s="52"/>
      <c r="E14" s="55">
        <f>SUM(E9,E12,E13)</f>
        <v>233350000</v>
      </c>
      <c r="F14" s="52"/>
      <c r="G14" s="55">
        <f>SUM(G9,G12,G13)</f>
        <v>12150000</v>
      </c>
      <c r="H14" s="52"/>
      <c r="I14" s="55">
        <f>SUM(I9,I12,I13)</f>
        <v>141707438</v>
      </c>
      <c r="J14" s="52"/>
      <c r="K14" s="55">
        <f>SUM(K9,K12,K13)</f>
        <v>508707438</v>
      </c>
    </row>
    <row r="15" spans="1:11" ht="24" customHeight="1" thickTop="1">
      <c r="A15" s="53"/>
      <c r="C15" s="56"/>
      <c r="D15" s="56"/>
      <c r="E15" s="56"/>
      <c r="F15" s="56"/>
      <c r="G15" s="56"/>
      <c r="H15" s="56"/>
      <c r="I15" s="56"/>
      <c r="J15" s="56"/>
      <c r="K15" s="56">
        <f>SUM(K14-BS!G60)</f>
        <v>0</v>
      </c>
    </row>
    <row r="16" spans="1:11" ht="24" customHeight="1">
      <c r="A16" s="50" t="s">
        <v>109</v>
      </c>
      <c r="B16" s="50"/>
      <c r="C16" s="51">
        <f>SUM(C14)</f>
        <v>121500000</v>
      </c>
      <c r="D16" s="51"/>
      <c r="E16" s="51">
        <f>SUM(E14)</f>
        <v>233350000</v>
      </c>
      <c r="F16" s="51"/>
      <c r="G16" s="51">
        <f>SUM(G14)</f>
        <v>12150000</v>
      </c>
      <c r="H16" s="51"/>
      <c r="I16" s="51">
        <f>SUM(I14)</f>
        <v>141707438</v>
      </c>
      <c r="J16" s="51"/>
      <c r="K16" s="51">
        <f>SUM(C16:I16)</f>
        <v>508707438</v>
      </c>
    </row>
    <row r="17" spans="1:11" ht="24" customHeight="1">
      <c r="A17" s="53" t="s">
        <v>64</v>
      </c>
      <c r="B17" s="50"/>
      <c r="C17" s="67">
        <v>0</v>
      </c>
      <c r="D17" s="51"/>
      <c r="E17" s="67">
        <v>0</v>
      </c>
      <c r="F17" s="51"/>
      <c r="G17" s="67">
        <v>0</v>
      </c>
      <c r="H17" s="51"/>
      <c r="I17" s="67">
        <f>SUM(PL!E21)</f>
        <v>57913143</v>
      </c>
      <c r="J17" s="51"/>
      <c r="K17" s="67">
        <f>SUM(C17:I17)</f>
        <v>57913143</v>
      </c>
    </row>
    <row r="18" spans="1:11" ht="24" customHeight="1">
      <c r="A18" s="53" t="s">
        <v>80</v>
      </c>
      <c r="B18" s="50"/>
      <c r="C18" s="68">
        <v>0</v>
      </c>
      <c r="D18" s="51"/>
      <c r="E18" s="68">
        <v>0</v>
      </c>
      <c r="F18" s="51"/>
      <c r="G18" s="68">
        <v>0</v>
      </c>
      <c r="H18" s="51"/>
      <c r="I18" s="68">
        <f>PL!E25</f>
        <v>-994582</v>
      </c>
      <c r="J18" s="51"/>
      <c r="K18" s="68">
        <f>SUM(C18:I18)</f>
        <v>-994582</v>
      </c>
    </row>
    <row r="19" spans="1:11" ht="24" customHeight="1">
      <c r="A19" s="53" t="s">
        <v>65</v>
      </c>
      <c r="C19" s="54">
        <f>SUM(C17:C18)</f>
        <v>0</v>
      </c>
      <c r="D19" s="52"/>
      <c r="E19" s="54">
        <f>SUM(E17:E18)</f>
        <v>0</v>
      </c>
      <c r="F19" s="52"/>
      <c r="G19" s="54">
        <f>SUM(G17:G18)</f>
        <v>0</v>
      </c>
      <c r="H19" s="52"/>
      <c r="I19" s="54">
        <f>SUM(I17:I18)</f>
        <v>56918561</v>
      </c>
      <c r="J19" s="52"/>
      <c r="K19" s="54">
        <f>SUM(K17:K18)</f>
        <v>56918561</v>
      </c>
    </row>
    <row r="20" spans="1:11" ht="24" customHeight="1">
      <c r="A20" s="53" t="s">
        <v>134</v>
      </c>
      <c r="C20" s="52">
        <v>0</v>
      </c>
      <c r="D20" s="52"/>
      <c r="E20" s="52">
        <v>0</v>
      </c>
      <c r="F20" s="52"/>
      <c r="G20" s="52">
        <v>0</v>
      </c>
      <c r="H20" s="52"/>
      <c r="I20" s="51">
        <v>-54675000</v>
      </c>
      <c r="J20" s="52"/>
      <c r="K20" s="52">
        <f>SUM(C20:I20)</f>
        <v>-54675000</v>
      </c>
    </row>
    <row r="21" spans="1:11" ht="24" customHeight="1" thickBot="1">
      <c r="A21" s="50" t="s">
        <v>110</v>
      </c>
      <c r="C21" s="55">
        <f>SUM(C16,C19,C20)</f>
        <v>121500000</v>
      </c>
      <c r="D21" s="52"/>
      <c r="E21" s="55">
        <f>SUM(E16,E19,E20)</f>
        <v>233350000</v>
      </c>
      <c r="F21" s="52"/>
      <c r="G21" s="55">
        <f>SUM(G16,G19,G20)</f>
        <v>12150000</v>
      </c>
      <c r="H21" s="52"/>
      <c r="I21" s="55">
        <f>SUM(I16,I19,I20)</f>
        <v>143950999</v>
      </c>
      <c r="J21" s="52"/>
      <c r="K21" s="55">
        <f>SUM(K16+K19+K20)</f>
        <v>510950999</v>
      </c>
    </row>
    <row r="22" spans="1:11" ht="24" customHeight="1" thickTop="1">
      <c r="A22" s="53"/>
      <c r="C22" s="56"/>
      <c r="D22" s="56"/>
      <c r="E22" s="56"/>
      <c r="F22" s="56"/>
      <c r="G22" s="56"/>
      <c r="H22" s="56"/>
      <c r="I22" s="56"/>
      <c r="J22" s="56"/>
      <c r="K22" s="56">
        <f>SUM(K21-BS!E60)</f>
        <v>0</v>
      </c>
    </row>
    <row r="23" spans="1:11" ht="24" customHeight="1">
      <c r="A23" s="53" t="s">
        <v>10</v>
      </c>
      <c r="B23" s="57"/>
      <c r="C23" s="58"/>
      <c r="D23" s="59"/>
      <c r="E23" s="59"/>
      <c r="F23" s="59"/>
      <c r="G23" s="59"/>
      <c r="H23" s="59"/>
      <c r="I23" s="59"/>
    </row>
    <row r="24" spans="1:11" ht="24" customHeight="1">
      <c r="A24" s="60"/>
      <c r="B24" s="57"/>
      <c r="C24" s="58"/>
      <c r="D24" s="59"/>
      <c r="E24" s="59"/>
      <c r="F24" s="59"/>
      <c r="G24" s="59"/>
      <c r="H24" s="59"/>
      <c r="I24" s="59"/>
    </row>
    <row r="25" spans="1:11" ht="24" customHeight="1">
      <c r="A25" s="61"/>
      <c r="B25" s="57"/>
      <c r="C25" s="58"/>
      <c r="D25" s="59"/>
      <c r="E25" s="59"/>
      <c r="F25" s="59"/>
      <c r="G25" s="62"/>
      <c r="H25" s="59"/>
      <c r="I25" s="62"/>
    </row>
    <row r="35" spans="1:9" ht="24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4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4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24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24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4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24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4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24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24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24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24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24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24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24" customHeight="1">
      <c r="A50" s="63"/>
      <c r="B50" s="63"/>
      <c r="C50" s="63"/>
      <c r="D50" s="63"/>
      <c r="E50" s="63"/>
      <c r="F50" s="63"/>
      <c r="G50" s="63"/>
      <c r="H50" s="63"/>
      <c r="I50" s="63"/>
    </row>
    <row r="60" spans="1:9" ht="24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24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24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24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24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24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24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24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24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24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24" customHeight="1">
      <c r="A70" s="63"/>
      <c r="B70" s="63"/>
      <c r="C70" s="63"/>
      <c r="D70" s="63"/>
      <c r="E70" s="63"/>
      <c r="F70" s="63"/>
      <c r="G70" s="63"/>
      <c r="H70" s="63"/>
      <c r="I70" s="64"/>
    </row>
  </sheetData>
  <mergeCells count="5">
    <mergeCell ref="A1:K1"/>
    <mergeCell ref="A2:K2"/>
    <mergeCell ref="A3:K3"/>
    <mergeCell ref="A4:K4"/>
    <mergeCell ref="G5:I5"/>
  </mergeCells>
  <printOptions horizontalCentered="1"/>
  <pageMargins left="0.7" right="0.23622047244094499" top="0.78700000000000003" bottom="0.196850393700787" header="0.31496062992126" footer="0.31496062992126"/>
  <pageSetup paperSize="9" scale="70" orientation="portrait" r:id="rId1"/>
  <customProperties>
    <customPr name="EpmWorksheetKeyString_GUID" r:id="rId2"/>
  </customProperties>
  <ignoredErrors>
    <ignoredError sqref="C12:K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view="pageBreakPreview" zoomScaleNormal="100" zoomScaleSheetLayoutView="100" workbookViewId="0"/>
  </sheetViews>
  <sheetFormatPr defaultColWidth="10.7265625" defaultRowHeight="24" customHeight="1"/>
  <cols>
    <col min="1" max="1" width="56.54296875" style="4" customWidth="1"/>
    <col min="2" max="2" width="7.26953125" style="11" customWidth="1"/>
    <col min="3" max="3" width="1.453125" style="1" customWidth="1"/>
    <col min="4" max="4" width="15.7265625" style="1" customWidth="1"/>
    <col min="5" max="5" width="1.7265625" style="1" customWidth="1"/>
    <col min="6" max="6" width="15.7265625" style="1" customWidth="1"/>
    <col min="7" max="7" width="0.54296875" style="1" customWidth="1"/>
    <col min="8" max="16384" width="10.7265625" style="1"/>
  </cols>
  <sheetData>
    <row r="1" spans="1:6" ht="24" customHeight="1">
      <c r="A1" s="2" t="s">
        <v>0</v>
      </c>
    </row>
    <row r="2" spans="1:6" ht="24" customHeight="1">
      <c r="A2" s="2" t="s">
        <v>76</v>
      </c>
    </row>
    <row r="3" spans="1:6" ht="24" customHeight="1">
      <c r="A3" s="2" t="s">
        <v>108</v>
      </c>
    </row>
    <row r="4" spans="1:6" ht="24" customHeight="1">
      <c r="A4" s="1"/>
      <c r="D4" s="12"/>
      <c r="E4" s="12"/>
      <c r="F4" s="3" t="s">
        <v>1</v>
      </c>
    </row>
    <row r="5" spans="1:6" ht="24" customHeight="1">
      <c r="B5" s="5"/>
      <c r="D5" s="6">
        <v>2020</v>
      </c>
      <c r="E5" s="5"/>
      <c r="F5" s="6">
        <v>2019</v>
      </c>
    </row>
    <row r="6" spans="1:6" s="10" customFormat="1" ht="24" customHeight="1">
      <c r="A6" s="9" t="s">
        <v>55</v>
      </c>
      <c r="B6" s="27"/>
    </row>
    <row r="7" spans="1:6" ht="24" customHeight="1">
      <c r="A7" s="4" t="s">
        <v>118</v>
      </c>
      <c r="D7" s="18">
        <f>PL!E19</f>
        <v>72877376</v>
      </c>
      <c r="E7" s="18"/>
      <c r="F7" s="18">
        <f>PL!G19</f>
        <v>41251057</v>
      </c>
    </row>
    <row r="8" spans="1:6" ht="24" customHeight="1">
      <c r="A8" s="4" t="s">
        <v>119</v>
      </c>
      <c r="D8" s="14"/>
      <c r="E8" s="14"/>
      <c r="F8" s="14"/>
    </row>
    <row r="9" spans="1:6" ht="24" customHeight="1">
      <c r="A9" s="4" t="s">
        <v>94</v>
      </c>
      <c r="D9" s="14"/>
      <c r="E9" s="14"/>
      <c r="F9" s="14"/>
    </row>
    <row r="10" spans="1:6" ht="24" customHeight="1">
      <c r="A10" s="4" t="s">
        <v>35</v>
      </c>
      <c r="D10" s="22">
        <v>22744593</v>
      </c>
      <c r="E10" s="22"/>
      <c r="F10" s="22">
        <v>20948144</v>
      </c>
    </row>
    <row r="11" spans="1:6" ht="24" customHeight="1">
      <c r="A11" s="4" t="s">
        <v>120</v>
      </c>
      <c r="D11" s="22">
        <v>0</v>
      </c>
      <c r="E11" s="22"/>
      <c r="F11" s="22">
        <v>414803</v>
      </c>
    </row>
    <row r="12" spans="1:6" ht="24" customHeight="1">
      <c r="A12" s="4" t="s">
        <v>128</v>
      </c>
      <c r="D12" s="22">
        <v>435281</v>
      </c>
      <c r="E12" s="22"/>
      <c r="F12" s="22">
        <v>0</v>
      </c>
    </row>
    <row r="13" spans="1:6" ht="24" customHeight="1">
      <c r="A13" s="4" t="s">
        <v>127</v>
      </c>
      <c r="D13" s="22">
        <v>-779089</v>
      </c>
      <c r="E13" s="22"/>
      <c r="F13" s="22">
        <v>-605159</v>
      </c>
    </row>
    <row r="14" spans="1:6" ht="24" customHeight="1">
      <c r="A14" s="4" t="s">
        <v>95</v>
      </c>
      <c r="D14" s="22">
        <v>-124317</v>
      </c>
      <c r="E14" s="22"/>
      <c r="F14" s="22">
        <v>-187554</v>
      </c>
    </row>
    <row r="15" spans="1:6" ht="24" customHeight="1">
      <c r="A15" s="7" t="s">
        <v>36</v>
      </c>
      <c r="D15" s="22">
        <v>5521943</v>
      </c>
      <c r="E15" s="22"/>
      <c r="F15" s="22">
        <v>11574107</v>
      </c>
    </row>
    <row r="16" spans="1:6" ht="24" customHeight="1">
      <c r="A16" s="4" t="s">
        <v>96</v>
      </c>
      <c r="D16" s="22">
        <v>3154309</v>
      </c>
      <c r="E16" s="22"/>
      <c r="F16" s="22">
        <v>-1089544</v>
      </c>
    </row>
    <row r="17" spans="1:6" ht="24" customHeight="1">
      <c r="A17" s="4" t="s">
        <v>129</v>
      </c>
      <c r="D17" s="22">
        <v>237320</v>
      </c>
      <c r="E17" s="22"/>
      <c r="F17" s="22">
        <v>0</v>
      </c>
    </row>
    <row r="18" spans="1:6" ht="24" customHeight="1">
      <c r="A18" s="4" t="s">
        <v>37</v>
      </c>
      <c r="D18" s="22">
        <v>-331842</v>
      </c>
      <c r="E18" s="22"/>
      <c r="F18" s="22">
        <v>-762085</v>
      </c>
    </row>
    <row r="19" spans="1:6" ht="24" customHeight="1">
      <c r="A19" s="4" t="s">
        <v>137</v>
      </c>
      <c r="D19" s="23">
        <v>118394</v>
      </c>
      <c r="E19" s="22"/>
      <c r="F19" s="23">
        <v>0</v>
      </c>
    </row>
    <row r="20" spans="1:6" ht="24" customHeight="1">
      <c r="A20" s="4" t="s">
        <v>121</v>
      </c>
      <c r="D20" s="24"/>
      <c r="E20" s="22"/>
      <c r="F20" s="24"/>
    </row>
    <row r="21" spans="1:6" ht="24" customHeight="1">
      <c r="A21" s="4" t="s">
        <v>38</v>
      </c>
      <c r="D21" s="18">
        <f>SUM(D7:D19)</f>
        <v>103853968</v>
      </c>
      <c r="E21" s="18"/>
      <c r="F21" s="18">
        <f>SUM(F7:F19)</f>
        <v>71543769</v>
      </c>
    </row>
    <row r="22" spans="1:6" ht="24" customHeight="1">
      <c r="A22" s="4" t="s">
        <v>39</v>
      </c>
      <c r="D22" s="14"/>
      <c r="E22" s="14"/>
      <c r="F22" s="14"/>
    </row>
    <row r="23" spans="1:6" ht="24" customHeight="1">
      <c r="A23" s="4" t="s">
        <v>71</v>
      </c>
      <c r="D23" s="22">
        <v>-76301904</v>
      </c>
      <c r="E23" s="22"/>
      <c r="F23" s="22">
        <v>60746316</v>
      </c>
    </row>
    <row r="24" spans="1:6" ht="24" customHeight="1">
      <c r="A24" s="4" t="s">
        <v>40</v>
      </c>
      <c r="D24" s="22">
        <v>-25309703.000000015</v>
      </c>
      <c r="E24" s="22"/>
      <c r="F24" s="22">
        <v>18492708</v>
      </c>
    </row>
    <row r="25" spans="1:6" ht="24" customHeight="1">
      <c r="A25" s="4" t="s">
        <v>41</v>
      </c>
      <c r="D25" s="22">
        <v>-3897429</v>
      </c>
      <c r="E25" s="22"/>
      <c r="F25" s="22">
        <v>5866738</v>
      </c>
    </row>
    <row r="26" spans="1:6" ht="24" customHeight="1">
      <c r="A26" s="4" t="s">
        <v>42</v>
      </c>
      <c r="D26" s="22"/>
      <c r="E26" s="22"/>
      <c r="F26" s="22"/>
    </row>
    <row r="27" spans="1:6" ht="24" customHeight="1">
      <c r="A27" s="4" t="s">
        <v>66</v>
      </c>
      <c r="D27" s="22">
        <v>89974655</v>
      </c>
      <c r="E27" s="22"/>
      <c r="F27" s="22">
        <v>-113638199</v>
      </c>
    </row>
    <row r="28" spans="1:6" ht="24" customHeight="1">
      <c r="A28" s="4" t="s">
        <v>43</v>
      </c>
      <c r="D28" s="24">
        <v>5998921</v>
      </c>
      <c r="E28" s="24"/>
      <c r="F28" s="24">
        <v>-5401868</v>
      </c>
    </row>
    <row r="29" spans="1:6" ht="24" customHeight="1">
      <c r="A29" s="4" t="s">
        <v>97</v>
      </c>
      <c r="D29" s="18">
        <v>-2487113</v>
      </c>
      <c r="E29" s="18"/>
      <c r="F29" s="18">
        <v>-3079016</v>
      </c>
    </row>
    <row r="30" spans="1:6" ht="24" customHeight="1">
      <c r="A30" s="4" t="s">
        <v>133</v>
      </c>
      <c r="D30" s="66">
        <f>SUM(D21:D29)</f>
        <v>91831394.999999985</v>
      </c>
      <c r="E30" s="18"/>
      <c r="F30" s="66">
        <f>SUM(F21:F29)</f>
        <v>34530448</v>
      </c>
    </row>
    <row r="31" spans="1:6" ht="24" customHeight="1">
      <c r="A31" s="4" t="s">
        <v>138</v>
      </c>
      <c r="D31" s="18">
        <v>-118394</v>
      </c>
      <c r="E31" s="18"/>
      <c r="F31" s="18">
        <v>0</v>
      </c>
    </row>
    <row r="32" spans="1:6" ht="24" customHeight="1">
      <c r="A32" s="4" t="s">
        <v>79</v>
      </c>
      <c r="D32" s="23">
        <v>-8769575</v>
      </c>
      <c r="E32" s="22"/>
      <c r="F32" s="23">
        <v>-876964</v>
      </c>
    </row>
    <row r="33" spans="1:6" ht="24" customHeight="1">
      <c r="A33" s="9" t="s">
        <v>131</v>
      </c>
      <c r="D33" s="16">
        <f>SUM(D30:D32)</f>
        <v>82943425.999999985</v>
      </c>
      <c r="E33" s="14"/>
      <c r="F33" s="16">
        <f>SUM(F30:F32)</f>
        <v>33653484</v>
      </c>
    </row>
    <row r="35" spans="1:6" ht="24" customHeight="1">
      <c r="A35" s="4" t="s">
        <v>10</v>
      </c>
    </row>
    <row r="36" spans="1:6" ht="24" customHeight="1">
      <c r="A36" s="2" t="s">
        <v>0</v>
      </c>
    </row>
    <row r="37" spans="1:6" ht="24" customHeight="1">
      <c r="A37" s="2" t="s">
        <v>77</v>
      </c>
    </row>
    <row r="38" spans="1:6" ht="24" customHeight="1">
      <c r="A38" s="2" t="s">
        <v>108</v>
      </c>
    </row>
    <row r="39" spans="1:6" ht="24" customHeight="1">
      <c r="A39" s="1"/>
      <c r="D39" s="12"/>
      <c r="E39" s="12"/>
      <c r="F39" s="3" t="s">
        <v>1</v>
      </c>
    </row>
    <row r="40" spans="1:6" ht="24" customHeight="1">
      <c r="B40" s="5"/>
      <c r="D40" s="6">
        <v>2020</v>
      </c>
      <c r="E40" s="5"/>
      <c r="F40" s="6">
        <v>2019</v>
      </c>
    </row>
    <row r="41" spans="1:6" ht="24" customHeight="1">
      <c r="A41" s="9" t="s">
        <v>54</v>
      </c>
      <c r="D41" s="8"/>
      <c r="E41" s="12"/>
      <c r="F41" s="8"/>
    </row>
    <row r="42" spans="1:6" ht="24" customHeight="1">
      <c r="A42" s="4" t="s">
        <v>122</v>
      </c>
      <c r="D42" s="8">
        <v>-36695578</v>
      </c>
      <c r="E42" s="12"/>
      <c r="F42" s="24">
        <v>0</v>
      </c>
    </row>
    <row r="43" spans="1:6" ht="24" customHeight="1">
      <c r="A43" s="4" t="s">
        <v>100</v>
      </c>
      <c r="D43" s="1">
        <v>-10050173</v>
      </c>
      <c r="F43" s="1">
        <v>-15251384</v>
      </c>
    </row>
    <row r="44" spans="1:6" ht="24" customHeight="1">
      <c r="A44" s="4" t="s">
        <v>98</v>
      </c>
      <c r="D44" s="44">
        <v>0</v>
      </c>
      <c r="E44" s="24"/>
      <c r="F44" s="44">
        <v>-554400</v>
      </c>
    </row>
    <row r="45" spans="1:6" ht="24" customHeight="1">
      <c r="A45" s="4" t="s">
        <v>99</v>
      </c>
      <c r="D45" s="44">
        <v>386995</v>
      </c>
      <c r="E45" s="24"/>
      <c r="F45" s="44">
        <v>1800800</v>
      </c>
    </row>
    <row r="46" spans="1:6" s="13" customFormat="1" ht="24" customHeight="1">
      <c r="A46" s="4" t="s">
        <v>101</v>
      </c>
      <c r="B46" s="28"/>
      <c r="D46" s="44">
        <v>293020</v>
      </c>
      <c r="E46" s="24"/>
      <c r="F46" s="44">
        <v>762837</v>
      </c>
    </row>
    <row r="47" spans="1:6" s="13" customFormat="1" ht="24" customHeight="1">
      <c r="A47" s="9" t="s">
        <v>105</v>
      </c>
      <c r="B47" s="11"/>
      <c r="C47" s="1"/>
      <c r="D47" s="17">
        <f>SUM(D42:D46)</f>
        <v>-46065736</v>
      </c>
      <c r="E47" s="14"/>
      <c r="F47" s="17">
        <f>SUM(F42:F46)</f>
        <v>-13242147</v>
      </c>
    </row>
    <row r="48" spans="1:6" ht="24" customHeight="1">
      <c r="A48" s="9" t="s">
        <v>90</v>
      </c>
      <c r="D48" s="14"/>
      <c r="E48" s="14"/>
      <c r="F48" s="14"/>
    </row>
    <row r="49" spans="1:6" ht="24" customHeight="1">
      <c r="A49" s="4" t="s">
        <v>123</v>
      </c>
      <c r="D49" s="14">
        <v>-2946004</v>
      </c>
      <c r="E49" s="14"/>
      <c r="F49" s="14">
        <v>0</v>
      </c>
    </row>
    <row r="50" spans="1:6" ht="24" customHeight="1">
      <c r="A50" s="4" t="s">
        <v>84</v>
      </c>
      <c r="D50" s="22">
        <v>0</v>
      </c>
      <c r="E50" s="22"/>
      <c r="F50" s="22">
        <v>-1397595</v>
      </c>
    </row>
    <row r="51" spans="1:6" ht="24" customHeight="1">
      <c r="A51" s="4" t="s">
        <v>57</v>
      </c>
      <c r="D51" s="22">
        <v>-54675000</v>
      </c>
      <c r="E51" s="22"/>
      <c r="F51" s="22">
        <v>-54675000</v>
      </c>
    </row>
    <row r="52" spans="1:6" ht="24" customHeight="1">
      <c r="A52" s="9" t="s">
        <v>44</v>
      </c>
      <c r="D52" s="17">
        <f>SUM(D49:D51)</f>
        <v>-57621004</v>
      </c>
      <c r="E52" s="14"/>
      <c r="F52" s="17">
        <f>SUM(F49:F51)</f>
        <v>-56072595</v>
      </c>
    </row>
    <row r="53" spans="1:6" ht="24" customHeight="1">
      <c r="A53" s="9" t="s">
        <v>106</v>
      </c>
      <c r="D53" s="18">
        <f>SUM(D52,D47,D33)</f>
        <v>-20743314.000000015</v>
      </c>
      <c r="E53" s="14"/>
      <c r="F53" s="18">
        <f>SUM(F52,F47,F33)</f>
        <v>-35661258</v>
      </c>
    </row>
    <row r="54" spans="1:6" ht="24" customHeight="1">
      <c r="A54" s="4" t="s">
        <v>130</v>
      </c>
      <c r="C54" s="4"/>
      <c r="D54" s="24">
        <v>246010</v>
      </c>
      <c r="E54" s="24"/>
      <c r="F54" s="24">
        <v>9848</v>
      </c>
    </row>
    <row r="55" spans="1:6" ht="24" customHeight="1">
      <c r="A55" s="9" t="s">
        <v>67</v>
      </c>
      <c r="D55" s="16">
        <v>162744016</v>
      </c>
      <c r="E55" s="18"/>
      <c r="F55" s="16">
        <v>198395426</v>
      </c>
    </row>
    <row r="56" spans="1:6" ht="24" customHeight="1" thickBot="1">
      <c r="A56" s="9" t="s">
        <v>68</v>
      </c>
      <c r="D56" s="19">
        <f>SUM(D53:D55)</f>
        <v>142246712</v>
      </c>
      <c r="E56" s="14"/>
      <c r="F56" s="19">
        <f>SUM(F53:F55)</f>
        <v>162744016</v>
      </c>
    </row>
    <row r="57" spans="1:6" ht="24" customHeight="1" thickTop="1">
      <c r="D57" s="14">
        <f>SUM(D56-BS!E8)</f>
        <v>0</v>
      </c>
      <c r="E57" s="14"/>
      <c r="F57" s="14">
        <f>SUM(F56-BS!G8)</f>
        <v>0</v>
      </c>
    </row>
    <row r="58" spans="1:6" ht="24" customHeight="1">
      <c r="A58" s="9" t="s">
        <v>139</v>
      </c>
    </row>
    <row r="59" spans="1:6" ht="24" customHeight="1">
      <c r="A59" s="4" t="s">
        <v>140</v>
      </c>
    </row>
    <row r="60" spans="1:6" ht="24" customHeight="1">
      <c r="A60" s="4" t="s">
        <v>103</v>
      </c>
    </row>
    <row r="61" spans="1:6" ht="24" customHeight="1">
      <c r="A61" s="4" t="s">
        <v>102</v>
      </c>
      <c r="B61" s="12"/>
      <c r="D61" s="14">
        <v>3666667</v>
      </c>
      <c r="E61" s="14"/>
      <c r="F61" s="14">
        <v>-5753520</v>
      </c>
    </row>
    <row r="62" spans="1:6" ht="24" customHeight="1">
      <c r="A62" s="4" t="s">
        <v>124</v>
      </c>
      <c r="B62" s="12"/>
      <c r="D62" s="14">
        <v>3290000</v>
      </c>
      <c r="E62" s="14"/>
      <c r="F62" s="14">
        <v>0</v>
      </c>
    </row>
    <row r="63" spans="1:6" ht="24" customHeight="1">
      <c r="B63" s="12"/>
      <c r="E63" s="4"/>
    </row>
    <row r="64" spans="1:6" ht="24" customHeight="1">
      <c r="A64" s="4" t="s">
        <v>45</v>
      </c>
    </row>
  </sheetData>
  <printOptions horizontalCentered="1"/>
  <pageMargins left="0.72" right="0.23622047244094499" top="0.78740157480314998" bottom="0.23622047244094499" header="0.31496062992126" footer="0.31496062992126"/>
  <pageSetup paperSize="9" scale="90" fitToHeight="6" orientation="portrait" r:id="rId1"/>
  <rowBreaks count="1" manualBreakCount="1">
    <brk id="35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2021-02-15T03:03:51Z</cp:lastPrinted>
  <dcterms:created xsi:type="dcterms:W3CDTF">2011-05-02T09:04:56Z</dcterms:created>
  <dcterms:modified xsi:type="dcterms:W3CDTF">2021-02-18T11:35:06Z</dcterms:modified>
</cp:coreProperties>
</file>