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SET\SETLINK SUBMIT 2021-Q4\FS 2021\"/>
    </mc:Choice>
  </mc:AlternateContent>
  <xr:revisionPtr revIDLastSave="0" documentId="8_{C103B61E-ACF5-43D5-B57D-39064D07D94E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BS" sheetId="4" r:id="rId1"/>
    <sheet name="PL" sheetId="5" r:id="rId2"/>
    <sheet name="CE" sheetId="2" r:id="rId3"/>
    <sheet name="CF " sheetId="6" r:id="rId4"/>
  </sheets>
  <definedNames>
    <definedName name="_xlnm.Print_Area" localSheetId="0">BS!$A$1:$G$67</definedName>
    <definedName name="_xlnm.Print_Area" localSheetId="2">CE!$A$1:$K$24</definedName>
    <definedName name="_xlnm.Print_Area" localSheetId="1">PL!$A$1:$F$33</definedName>
  </definedNames>
  <calcPr calcId="179017"/>
</workbook>
</file>

<file path=xl/calcChain.xml><?xml version="1.0" encoding="utf-8"?>
<calcChain xmlns="http://schemas.openxmlformats.org/spreadsheetml/2006/main">
  <c r="F26" i="6" l="1"/>
  <c r="F30" i="5" l="1"/>
  <c r="D16" i="5"/>
  <c r="E39" i="4" l="1"/>
  <c r="E35" i="4"/>
  <c r="E19" i="4"/>
  <c r="K16" i="2" l="1"/>
  <c r="G21" i="2"/>
  <c r="E21" i="2"/>
  <c r="C21" i="2"/>
  <c r="K20" i="2"/>
  <c r="G19" i="2"/>
  <c r="E19" i="2"/>
  <c r="C19" i="2"/>
  <c r="C14" i="2"/>
  <c r="E14" i="2"/>
  <c r="G14" i="2"/>
  <c r="I11" i="2"/>
  <c r="K11" i="2" s="1"/>
  <c r="I10" i="2"/>
  <c r="I12" i="2" s="1"/>
  <c r="I14" i="2" s="1"/>
  <c r="K13" i="2"/>
  <c r="G12" i="2"/>
  <c r="E12" i="2"/>
  <c r="C12" i="2"/>
  <c r="K10" i="2" l="1"/>
  <c r="K12" i="2" s="1"/>
  <c r="K14" i="2" s="1"/>
  <c r="D26" i="5" l="1"/>
  <c r="I18" i="2" s="1"/>
  <c r="K18" i="2" s="1"/>
  <c r="F16" i="5"/>
  <c r="F26" i="5"/>
  <c r="F44" i="6" l="1"/>
  <c r="D44" i="6"/>
  <c r="D48" i="6" l="1"/>
  <c r="F10" i="5" l="1"/>
  <c r="F17" i="5" l="1"/>
  <c r="F19" i="5" s="1"/>
  <c r="F21" i="5" s="1"/>
  <c r="F27" i="5" l="1"/>
  <c r="F7" i="6"/>
  <c r="F48" i="6" l="1"/>
  <c r="E56" i="4" l="1"/>
  <c r="E54" i="4"/>
  <c r="E53" i="4"/>
  <c r="G57" i="4" l="1"/>
  <c r="G56" i="4"/>
  <c r="G39" i="4"/>
  <c r="G35" i="4"/>
  <c r="E40" i="4"/>
  <c r="G19" i="4"/>
  <c r="G13" i="4"/>
  <c r="E13" i="4"/>
  <c r="G40" i="4" l="1"/>
  <c r="E20" i="4"/>
  <c r="G20" i="4"/>
  <c r="G58" i="4"/>
  <c r="G59" i="4" l="1"/>
  <c r="G60" i="4" s="1"/>
  <c r="F19" i="6" l="1"/>
  <c r="F28" i="6" s="1"/>
  <c r="F31" i="6" s="1"/>
  <c r="K9" i="2"/>
  <c r="F49" i="6" l="1"/>
  <c r="F53" i="6" s="1"/>
  <c r="F54" i="6" s="1"/>
  <c r="D10" i="5"/>
  <c r="D17" i="5" s="1"/>
  <c r="D19" i="5" s="1"/>
  <c r="D21" i="5" l="1"/>
  <c r="D30" i="5" s="1"/>
  <c r="D7" i="6"/>
  <c r="D19" i="6" s="1"/>
  <c r="D27" i="5"/>
  <c r="I17" i="2"/>
  <c r="K17" i="2" l="1"/>
  <c r="K19" i="2" s="1"/>
  <c r="K21" i="2" s="1"/>
  <c r="I19" i="2"/>
  <c r="I21" i="2" s="1"/>
  <c r="D28" i="6"/>
  <c r="D31" i="6" s="1"/>
  <c r="D49" i="6" s="1"/>
  <c r="D53" i="6" s="1"/>
  <c r="D54" i="6" s="1"/>
  <c r="E57" i="4" l="1"/>
  <c r="E58" i="4" s="1"/>
  <c r="E59" i="4" l="1"/>
  <c r="E60" i="4" s="1"/>
  <c r="K22" i="2"/>
</calcChain>
</file>

<file path=xl/sharedStrings.xml><?xml version="1.0" encoding="utf-8"?>
<sst xmlns="http://schemas.openxmlformats.org/spreadsheetml/2006/main" count="171" uniqueCount="135">
  <si>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</si>
  <si>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</si>
  <si>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</si>
  <si>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</si>
  <si>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</si>
  <si>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</si>
  <si>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</si>
  <si>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</si>
  <si>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</si>
  <si>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</si>
  <si>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</si>
  <si>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</si>
  <si>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</si>
  <si>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</si>
  <si>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</si>
  <si>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</si>
  <si>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</si>
  <si>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</si>
  <si>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</si>
  <si>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</si>
  <si>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</si>
  <si>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</si>
  <si>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</si>
  <si>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</si>
  <si>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</si>
  <si>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</si>
  <si>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</si>
  <si>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</si>
  <si>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</si>
  <si>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</si>
  <si>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</si>
  <si>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</si>
  <si>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</si>
  <si>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</si>
  <si>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</si>
  <si>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</si>
  <si>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</si>
  <si>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</si>
  <si>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</si>
  <si>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</si>
  <si>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</si>
  <si>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</si>
  <si>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</si>
  <si>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</si>
  <si>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</si>
  <si>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</si>
  <si>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</si>
  <si>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</si>
  <si>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</si>
  <si>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</si>
  <si>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</si>
  <si>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</si>
  <si>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</si>
  <si>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</si>
  <si>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</si>
  <si>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</si>
  <si>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</si>
  <si>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</si>
  <si>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</si>
  <si>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</si>
  <si>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</si>
  <si>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</si>
  <si>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</si>
  <si>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</si>
  <si>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</si>
  <si>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</si>
  <si>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</si>
  <si>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</si>
  <si>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</si>
  <si>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</si>
  <si>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</si>
  <si>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 xml:space="preserve">      หุ้นสามัญ 121,500,000 หุ้น มูลค่าหุ้นละ 1 บาท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</si>
  <si>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</si>
  <si>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</si>
  <si>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เงินปันผลจ่าย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</si>
  <si>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</si>
  <si>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</si>
  <si>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</si>
  <si>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</si>
  <si>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</si>
  <si>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>เงินสดและรายการเทียบเท่าเงินสดลดลงสุทธิ</t>
  </si>
  <si>
    <t>รายได้จากการขายและบริการ</t>
  </si>
  <si>
    <t>ค่าใช้จ่ายในการขายและจัดจำหน่าย</t>
  </si>
  <si>
    <t>เงินสดสุทธิใช้ไปในกิจกรรมลงทุน</t>
  </si>
  <si>
    <t xml:space="preserve">   จ่ายผลประโยชน์ระยะยาวของพนักงาน</t>
  </si>
  <si>
    <t>เงินสดรับจากดอกเบี้ย</t>
  </si>
  <si>
    <t>ยอดคงเหลือ ณ วันที่ 1 มกราคม 2563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</si>
  <si>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</si>
  <si>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</si>
  <si>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</si>
  <si>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หนี้สินตามสัญญาเช่า - สุทธิจากส่วนที่ถึงกำหนดชำระภายในหนึ่งปี</t>
  </si>
  <si>
    <t>ค่าใช้จ่ายภาษีเงินได้</t>
  </si>
  <si>
    <t>กำไรต่อหุ้นขั้นพื้นฐาน</t>
  </si>
  <si>
    <t>ทุนที่ออก</t>
  </si>
  <si>
    <t>กำไรก่อนภาษี</t>
  </si>
  <si>
    <t>รายการปรับกระทบยอดกำไรก่อนภาษีเป็นเงินสดรับ (จ่าย)</t>
  </si>
  <si>
    <t>ชำระหนี้สินตามสัญญาเช่า</t>
  </si>
  <si>
    <t xml:space="preserve">   กำไรจากการจำหน่ายเครื่องจักรและอุปกรณ์</t>
  </si>
  <si>
    <t>เงินสดจากกิจกรรมดำเนินงาน</t>
  </si>
  <si>
    <t>สินทรัพย์ทางการเงินหมุนเวียนอื่น - เงินฝากประจำ</t>
  </si>
  <si>
    <t>ยอดคงเหลือ ณ วันที่ 1 มกราคม 2564</t>
  </si>
  <si>
    <t>กำไรจากกิจกรรมดำเนินงาน</t>
  </si>
  <si>
    <t>ต้นทุนทางการเงิน</t>
  </si>
  <si>
    <t xml:space="preserve">   จ่ายดอกเบี้ย</t>
  </si>
  <si>
    <t>สินทรัพย์ทางการเงินหมุนเวียนอื่น - เงินฝากประจำเพิ่มขึ้น</t>
  </si>
  <si>
    <t>เงินสดจ่ายสำหรับส่วนปรับปรุงอาคาร เครื่องจักรและอุปกรณ์</t>
  </si>
  <si>
    <t>กำไรจากการดำเนินงานก่อนการเปลี่ยนแปลงในสินทรัพย์และหนี้สินดำเนินงาน</t>
  </si>
  <si>
    <t xml:space="preserve">   ต้นทุนทางการเงิน</t>
  </si>
  <si>
    <t>ณ วันที่ 31 ธันวาคม 2564</t>
  </si>
  <si>
    <t>สำหรับปีสิ้นสุดวันที่ 31 ธันวาคม 2564</t>
  </si>
  <si>
    <t>กำไรสำหรับปี</t>
  </si>
  <si>
    <t>กำไรขาดทุนเบ็ดเสร็จอื่น:</t>
  </si>
  <si>
    <t>รายการที่จะไม่ถูกบันทึกในส่วนของกำไรหรือขาดทุนในภายหลัง</t>
  </si>
  <si>
    <t xml:space="preserve">กำไรขาดทุนเบ็ดเสร็จอื่นสำหรับปี </t>
  </si>
  <si>
    <t xml:space="preserve">กำไรขาดทุนเบ็ดเสร็จรวมสำหรับปี </t>
  </si>
  <si>
    <t>ยอดคงเหลือ ณ วันที่ 31 ธันวาคม 2563</t>
  </si>
  <si>
    <t>ยอดคงเหลือ ณ วันที่ 31 ธันวาคม 2564</t>
  </si>
  <si>
    <t xml:space="preserve">   ขาดทุน (กำไร) จากอัตราแลกเปลี่ยนที่ยังไม่เกิดขึ้นจริง</t>
  </si>
  <si>
    <t xml:space="preserve">   ขาดทุนด้านเครดิตที่คาดว่าจะเกิดขึ้น (โอนกลับ)</t>
  </si>
  <si>
    <t xml:space="preserve">   โอนกลับรายการปรับลดสินค้าคงเหลือเป็นมูลค่าสุทธิที่จะได้รับ</t>
  </si>
  <si>
    <t xml:space="preserve">   การเพิ่มขึ้นของสินทรัพย์สิทธิการใช้และหนี้สินตามสัญญาเช่า</t>
  </si>
  <si>
    <t xml:space="preserve">   ของเงินสดและรายการเทียบเท่าเงินสด</t>
  </si>
  <si>
    <t>ผลกระทบจากการเปลี่ยนแปลงในอัตราแลกเปลี่ยน</t>
  </si>
  <si>
    <t>รายการที่ไม่ใช่เงินสดประกอบด้วย</t>
  </si>
  <si>
    <t xml:space="preserve">   ประกันภัย - สุทธิจากภาษีเงินได้</t>
  </si>
  <si>
    <t>ผลกำไร (ขาดทุน) จากการประมาณการตามหลักคณิตศาสตร์</t>
  </si>
  <si>
    <t xml:space="preserve">   ตัดจำหน่ายหนี้สูญ</t>
  </si>
  <si>
    <t>เงินรับล่วงหน้าจากลูกค้า</t>
  </si>
  <si>
    <t>เงินปันผลจ่าย (หมายเหตุ 24)</t>
  </si>
  <si>
    <t>เงินสดสุทธิจาก (ใช้ไปใน) กิจกรรมดำเนินงาน</t>
  </si>
  <si>
    <t xml:space="preserve">   เจ้าหนี้จากการซื้อทรัพย์สินเพิ่มขึ้น</t>
  </si>
  <si>
    <t>ค่าใช้จ่ายอื่น</t>
  </si>
  <si>
    <t>เงินสดและรายการเทียบเท่าเงินสดต้นปี</t>
  </si>
  <si>
    <t>เงินสดและรายการเทียบเท่าเงินสดปลายปี</t>
  </si>
  <si>
    <t>กำไรก่อนค่าใช้จ่ายภาษีเงินได้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</si>
</sst>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  <numFmt numFmtId="213" formatCode="_-* #,##0.00\ _€_-;\-* #,##0.00\ _€_-;_-* &quot;-&quot;??\ _€_-;_-@_-"/>
    <numFmt numFmtId="214" formatCode="_(* #,##0.000_);_(* \(#,##0.000\);_(* &quot;-&quot;_);_(@_)"/>
  </numFmts>
  <fonts count="23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8" tint="0.59999389629810485"/>
      <name val="Angsana New"/>
      <family val="1"/>
    </font>
    <font>
      <sz val="16"/>
      <color theme="1"/>
      <name val="Angsana New"/>
      <family val="1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02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16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20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8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33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9" fillId="41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3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9" fillId="46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3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3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51" borderId="0" applyNumberFormat="0" applyBorder="0" applyAlignment="0" applyProtection="0"/>
    <xf numFmtId="0" fontId="74" fillId="50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3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80" fillId="54" borderId="0" applyNumberFormat="0" applyBorder="0" applyAlignment="0" applyProtection="0"/>
    <xf numFmtId="0" fontId="80" fillId="55" borderId="0" applyNumberFormat="0" applyBorder="0" applyAlignment="0" applyProtection="0"/>
    <xf numFmtId="0" fontId="81" fillId="5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4" borderId="0" applyNumberFormat="0" applyBorder="0" applyAlignment="0" applyProtection="0"/>
    <xf numFmtId="0" fontId="80" fillId="57" borderId="0" applyNumberFormat="0" applyBorder="0" applyAlignment="0" applyProtection="0"/>
    <xf numFmtId="0" fontId="81" fillId="55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2" borderId="0" applyNumberFormat="0" applyBorder="0" applyAlignment="0" applyProtection="0"/>
    <xf numFmtId="0" fontId="80" fillId="55" borderId="0" applyNumberFormat="0" applyBorder="0" applyAlignment="0" applyProtection="0"/>
    <xf numFmtId="0" fontId="81" fillId="55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8" borderId="0" applyNumberFormat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4" borderId="0" applyNumberFormat="0" applyBorder="0" applyAlignment="0" applyProtection="0"/>
    <xf numFmtId="0" fontId="80" fillId="59" borderId="0" applyNumberFormat="0" applyBorder="0" applyAlignment="0" applyProtection="0"/>
    <xf numFmtId="0" fontId="81" fillId="5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14" fontId="82" fillId="60" borderId="21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7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8" fillId="34" borderId="22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4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3" fillId="34" borderId="22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7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6" fillId="61" borderId="23" applyNumberFormat="0" applyAlignment="0" applyProtection="0"/>
    <xf numFmtId="0" fontId="98" fillId="0" borderId="24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1" borderId="23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5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6" applyNumberFormat="0" applyFill="0" applyBorder="0" applyAlignment="0" applyProtection="0">
      <protection locked="0"/>
    </xf>
    <xf numFmtId="0" fontId="116" fillId="0" borderId="20" applyNumberFormat="0" applyFill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38" fontId="58" fillId="65" borderId="0" applyNumberFormat="0" applyBorder="0" applyAlignment="0" applyProtection="0"/>
    <xf numFmtId="38" fontId="58" fillId="65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7" applyNumberFormat="0" applyAlignment="0" applyProtection="0">
      <alignment horizontal="left" vertical="center"/>
    </xf>
    <xf numFmtId="0" fontId="127" fillId="0" borderId="27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6" borderId="28">
      <alignment horizontal="center" vertical="center" wrapText="1"/>
    </xf>
    <xf numFmtId="0" fontId="128" fillId="0" borderId="29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0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1" fillId="0" borderId="0">
      <alignment horizontal="left"/>
    </xf>
    <xf numFmtId="0" fontId="128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3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30">
      <alignment horizontal="left" vertical="top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1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7" borderId="32" applyNumberFormat="0" applyBorder="0" applyAlignment="0" applyProtection="0"/>
    <xf numFmtId="10" fontId="58" fillId="67" borderId="32" applyNumberFormat="0" applyBorder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2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1" fillId="45" borderId="22" applyNumberFormat="0" applyAlignment="0" applyProtection="0"/>
    <xf numFmtId="0" fontId="143" fillId="45" borderId="22" applyNumberFormat="0" applyAlignment="0" applyProtection="0"/>
    <xf numFmtId="198" fontId="25" fillId="0" borderId="0" applyFont="0" applyFill="0" applyBorder="0" applyAlignment="0" applyProtection="0"/>
    <xf numFmtId="0" fontId="144" fillId="0" borderId="17" applyNumberFormat="0" applyFill="0" applyAlignment="0" applyProtection="0"/>
    <xf numFmtId="0" fontId="145" fillId="0" borderId="18" applyNumberFormat="0" applyFill="0" applyAlignment="0" applyProtection="0"/>
    <xf numFmtId="0" fontId="146" fillId="0" borderId="19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8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2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0" fontId="151" fillId="68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2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25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67" fillId="69" borderId="33" applyNumberFormat="0" applyFont="0" applyAlignment="0" applyProtection="0"/>
    <xf numFmtId="0" fontId="80" fillId="69" borderId="33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2" borderId="0" applyNumberFormat="0" applyBorder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1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0" fillId="34" borderId="16" applyNumberFormat="0" applyAlignment="0" applyProtection="0"/>
    <xf numFmtId="0" fontId="162" fillId="0" borderId="0">
      <alignment horizontal="left"/>
    </xf>
    <xf numFmtId="0" fontId="163" fillId="70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4" applyNumberFormat="0" applyFill="0" applyAlignment="0" applyProtection="0">
      <alignment horizontal="center" vertical="center"/>
    </xf>
    <xf numFmtId="1" fontId="25" fillId="0" borderId="34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5">
      <alignment vertical="center"/>
    </xf>
    <xf numFmtId="4" fontId="169" fillId="68" borderId="36" applyNumberFormat="0" applyProtection="0">
      <alignment vertical="center"/>
    </xf>
    <xf numFmtId="4" fontId="169" fillId="71" borderId="36" applyNumberFormat="0" applyProtection="0">
      <alignment horizontal="left" vertical="center" indent="1"/>
    </xf>
    <xf numFmtId="4" fontId="169" fillId="72" borderId="0" applyNumberFormat="0" applyProtection="0">
      <alignment horizontal="left" vertical="center" indent="1"/>
    </xf>
    <xf numFmtId="4" fontId="24" fillId="73" borderId="36" applyNumberFormat="0" applyProtection="0">
      <alignment horizontal="right" vertical="center"/>
    </xf>
    <xf numFmtId="4" fontId="24" fillId="74" borderId="36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0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1" fillId="34" borderId="16" applyNumberFormat="0" applyAlignment="0" applyProtection="0"/>
    <xf numFmtId="37" fontId="58" fillId="71" borderId="0" applyNumberFormat="0" applyBorder="0" applyAlignment="0" applyProtection="0"/>
    <xf numFmtId="37" fontId="58" fillId="0" borderId="0"/>
    <xf numFmtId="37" fontId="58" fillId="71" borderId="0" applyNumberFormat="0" applyBorder="0" applyAlignment="0" applyProtection="0"/>
    <xf numFmtId="3" fontId="182" fillId="0" borderId="31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1" borderId="23" applyNumberFormat="0" applyAlignment="0" applyProtection="0"/>
    <xf numFmtId="0" fontId="148" fillId="0" borderId="20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2" borderId="0" applyNumberFormat="0" applyBorder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3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52" fillId="68" borderId="0" applyNumberFormat="0" applyBorder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25" fillId="69" borderId="33" applyNumberFormat="0" applyFont="0" applyAlignment="0" applyProtection="0"/>
    <xf numFmtId="0" fontId="68" fillId="69" borderId="33" applyNumberFormat="0" applyFont="0" applyAlignment="0" applyProtection="0"/>
    <xf numFmtId="0" fontId="130" fillId="0" borderId="17" applyNumberFormat="0" applyFill="0" applyAlignment="0" applyProtection="0"/>
    <xf numFmtId="0" fontId="133" fillId="0" borderId="18" applyNumberFormat="0" applyFill="0" applyAlignment="0" applyProtection="0"/>
    <xf numFmtId="0" fontId="137" fillId="0" borderId="19" applyNumberFormat="0" applyFill="0" applyAlignment="0" applyProtection="0"/>
    <xf numFmtId="0" fontId="137" fillId="0" borderId="0" applyNumberFormat="0" applyFill="0" applyBorder="0" applyAlignment="0" applyProtection="0"/>
    <xf numFmtId="0" fontId="74" fillId="35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4" borderId="22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69" borderId="33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8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1" borderId="23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20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5" fillId="45" borderId="22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8" borderId="0" applyNumberFormat="0" applyBorder="0" applyAlignment="0" applyProtection="0">
      <alignment vertical="center"/>
    </xf>
    <xf numFmtId="0" fontId="34" fillId="0" borderId="0"/>
    <xf numFmtId="0" fontId="195" fillId="69" borderId="33" applyNumberFormat="0" applyFont="0" applyAlignment="0" applyProtection="0">
      <alignment vertical="center"/>
    </xf>
    <xf numFmtId="0" fontId="25" fillId="34" borderId="16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7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2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199" fillId="33" borderId="0" applyNumberFormat="0" applyBorder="0" applyAlignment="0" applyProtection="0">
      <alignment vertical="center"/>
    </xf>
    <xf numFmtId="0" fontId="199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2" borderId="0" applyNumberFormat="0" applyBorder="0" applyAlignment="0" applyProtection="0">
      <alignment vertical="center"/>
    </xf>
    <xf numFmtId="0" fontId="202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2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5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1" borderId="23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7" applyNumberFormat="0" applyFill="0" applyAlignment="0" applyProtection="0">
      <alignment vertical="center"/>
    </xf>
    <xf numFmtId="0" fontId="211" fillId="0" borderId="18" applyNumberFormat="0" applyFill="0" applyAlignment="0" applyProtection="0">
      <alignment vertical="center"/>
    </xf>
    <xf numFmtId="0" fontId="212" fillId="0" borderId="19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1" borderId="23" applyNumberFormat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5" fillId="69" borderId="3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4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4" borderId="22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217" fillId="45" borderId="22" applyNumberFormat="0" applyAlignment="0" applyProtection="0">
      <alignment vertical="center"/>
    </xf>
    <xf numFmtId="0" fontId="218" fillId="34" borderId="16" applyNumberFormat="0" applyAlignment="0" applyProtection="0">
      <alignment vertical="center"/>
    </xf>
    <xf numFmtId="0" fontId="25" fillId="45" borderId="22" applyNumberFormat="0" applyAlignment="0" applyProtection="0">
      <alignment vertical="center"/>
    </xf>
    <xf numFmtId="0" fontId="25" fillId="34" borderId="16" applyNumberFormat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5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3" fillId="3" borderId="0" applyNumberFormat="0" applyBorder="0" applyAlignment="0" applyProtection="0"/>
    <xf numFmtId="0" fontId="17" fillId="6" borderId="10" applyNumberFormat="0" applyAlignment="0" applyProtection="0"/>
    <xf numFmtId="0" fontId="19" fillId="7" borderId="13" applyNumberFormat="0" applyAlignment="0" applyProtection="0"/>
    <xf numFmtId="0" fontId="2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5" fillId="5" borderId="10" applyNumberFormat="0" applyAlignment="0" applyProtection="0"/>
    <xf numFmtId="0" fontId="18" fillId="0" borderId="12" applyNumberFormat="0" applyFill="0" applyAlignment="0" applyProtection="0"/>
    <xf numFmtId="0" fontId="14" fillId="4" borderId="0" applyNumberFormat="0" applyBorder="0" applyAlignment="0" applyProtection="0"/>
    <xf numFmtId="0" fontId="80" fillId="8" borderId="14" applyNumberFormat="0" applyFont="0" applyAlignment="0" applyProtection="0"/>
    <xf numFmtId="0" fontId="16" fillId="6" borderId="11" applyNumberFormat="0" applyAlignment="0" applyProtection="0"/>
    <xf numFmtId="0" fontId="22" fillId="0" borderId="15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2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5" fillId="0" borderId="0"/>
    <xf numFmtId="213" fontId="25" fillId="0" borderId="0" applyFont="0" applyFill="0" applyBorder="0" applyAlignment="0" applyProtection="0"/>
    <xf numFmtId="0" fontId="223" fillId="0" borderId="0">
      <alignment vertical="center"/>
    </xf>
    <xf numFmtId="0" fontId="25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8" fillId="0" borderId="0"/>
    <xf numFmtId="213" fontId="2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9" fontId="2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229" fillId="0" borderId="0"/>
    <xf numFmtId="43" fontId="2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0" fillId="0" borderId="0"/>
    <xf numFmtId="0" fontId="2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39" fontId="25" fillId="0" borderId="0"/>
    <xf numFmtId="39" fontId="25" fillId="0" borderId="0"/>
    <xf numFmtId="174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164" fontId="4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/>
    </xf>
    <xf numFmtId="164" fontId="4" fillId="0" borderId="0" xfId="0" applyNumberFormat="1" applyFont="1" applyFill="1" applyAlignment="1">
      <alignment horizontal="centerContinuous" vertical="top"/>
    </xf>
    <xf numFmtId="164" fontId="4" fillId="0" borderId="0" xfId="0" applyNumberFormat="1" applyFont="1" applyFill="1" applyAlignment="1">
      <alignment horizontal="left" vertical="top"/>
    </xf>
    <xf numFmtId="164" fontId="4" fillId="0" borderId="0" xfId="0" quotePrefix="1" applyNumberFormat="1" applyFont="1" applyFill="1" applyAlignment="1">
      <alignment horizontal="centerContinuous" vertical="top"/>
    </xf>
    <xf numFmtId="37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top"/>
    </xf>
    <xf numFmtId="0" fontId="4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1" fontId="4" fillId="0" borderId="0" xfId="0" applyNumberFormat="1" applyFont="1" applyFill="1" applyBorder="1" applyAlignment="1">
      <alignment horizontal="center" vertical="top"/>
    </xf>
    <xf numFmtId="41" fontId="4" fillId="0" borderId="2" xfId="0" applyNumberFormat="1" applyFont="1" applyFill="1" applyBorder="1" applyAlignment="1">
      <alignment horizontal="center" vertical="top"/>
    </xf>
    <xf numFmtId="41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41" fontId="4" fillId="0" borderId="6" xfId="0" applyNumberFormat="1" applyFont="1" applyFill="1" applyBorder="1" applyAlignment="1">
      <alignment horizontal="center" vertical="top"/>
    </xf>
    <xf numFmtId="41" fontId="4" fillId="0" borderId="4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center" vertical="top"/>
    </xf>
    <xf numFmtId="43" fontId="4" fillId="0" borderId="4" xfId="0" applyNumberFormat="1" applyFont="1" applyFill="1" applyBorder="1" applyAlignment="1">
      <alignment horizontal="center" vertical="top"/>
    </xf>
    <xf numFmtId="43" fontId="4" fillId="0" borderId="0" xfId="0" applyNumberFormat="1" applyFont="1" applyFill="1" applyBorder="1" applyAlignment="1">
      <alignment horizontal="center" vertical="top"/>
    </xf>
    <xf numFmtId="41" fontId="4" fillId="0" borderId="0" xfId="4113" applyNumberFormat="1" applyFont="1" applyFill="1" applyAlignment="1">
      <alignment horizontal="center" vertical="top"/>
    </xf>
    <xf numFmtId="43" fontId="4" fillId="0" borderId="0" xfId="4113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Alignment="1">
      <alignment horizontal="center" vertical="top"/>
    </xf>
    <xf numFmtId="164" fontId="4" fillId="0" borderId="0" xfId="1" applyNumberFormat="1" applyFont="1" applyFill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41" fontId="4" fillId="0" borderId="0" xfId="1" applyNumberFormat="1" applyFont="1" applyFill="1" applyAlignment="1">
      <alignment horizontal="center" vertical="top"/>
    </xf>
    <xf numFmtId="41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Alignment="1">
      <alignment horizontal="left" vertical="top"/>
    </xf>
    <xf numFmtId="41" fontId="4" fillId="0" borderId="3" xfId="1" applyNumberFormat="1" applyFont="1" applyFill="1" applyBorder="1" applyAlignment="1">
      <alignment horizontal="center" vertical="top"/>
    </xf>
    <xf numFmtId="41" fontId="4" fillId="0" borderId="0" xfId="1" applyNumberFormat="1" applyFont="1" applyFill="1" applyAlignment="1">
      <alignment vertical="top"/>
    </xf>
    <xf numFmtId="41" fontId="4" fillId="0" borderId="0" xfId="1" applyNumberFormat="1" applyFont="1" applyFill="1" applyBorder="1" applyAlignment="1">
      <alignment vertical="top"/>
    </xf>
    <xf numFmtId="43" fontId="4" fillId="0" borderId="0" xfId="4113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164" fontId="227" fillId="0" borderId="0" xfId="0" applyNumberFormat="1" applyFont="1" applyAlignment="1"/>
    <xf numFmtId="41" fontId="4" fillId="0" borderId="0" xfId="0" applyNumberFormat="1" applyFont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41" fontId="4" fillId="0" borderId="4" xfId="0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0" fontId="4" fillId="0" borderId="0" xfId="0" applyFont="1" applyFill="1" applyAlignment="1">
      <alignment horizontal="centerContinuous"/>
    </xf>
    <xf numFmtId="16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Continuous"/>
    </xf>
    <xf numFmtId="164" fontId="4" fillId="0" borderId="0" xfId="0" quotePrefix="1" applyNumberFormat="1" applyFont="1" applyFill="1" applyAlignment="1"/>
    <xf numFmtId="164" fontId="4" fillId="0" borderId="0" xfId="0" quotePrefix="1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43" fontId="8" fillId="0" borderId="0" xfId="4113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164" fontId="226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164" fontId="226" fillId="0" borderId="0" xfId="0" applyNumberFormat="1" applyFont="1" applyFill="1" applyAlignment="1"/>
    <xf numFmtId="164" fontId="5" fillId="0" borderId="0" xfId="0" applyNumberFormat="1" applyFont="1" applyFill="1" applyAlignment="1">
      <alignment horizontal="right"/>
    </xf>
    <xf numFmtId="164" fontId="226" fillId="0" borderId="0" xfId="0" applyNumberFormat="1" applyFont="1" applyFill="1" applyAlignment="1">
      <alignment horizontal="center"/>
    </xf>
    <xf numFmtId="164" fontId="25" fillId="0" borderId="0" xfId="4113" applyNumberFormat="1" applyFont="1" applyFill="1" applyAlignment="1"/>
    <xf numFmtId="164" fontId="6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quotePrefix="1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41" fontId="4" fillId="0" borderId="24" xfId="1" applyNumberFormat="1" applyFont="1" applyBorder="1" applyAlignment="1">
      <alignment horizontal="center" vertical="top"/>
    </xf>
    <xf numFmtId="41" fontId="4" fillId="0" borderId="0" xfId="1" applyNumberFormat="1" applyFont="1" applyAlignment="1">
      <alignment horizontal="center" vertical="top"/>
    </xf>
    <xf numFmtId="41" fontId="4" fillId="0" borderId="38" xfId="1" applyNumberFormat="1" applyFont="1" applyBorder="1" applyAlignment="1">
      <alignment horizontal="center" vertical="top"/>
    </xf>
    <xf numFmtId="41" fontId="4" fillId="0" borderId="6" xfId="1" applyNumberFormat="1" applyFont="1" applyBorder="1" applyAlignment="1">
      <alignment horizontal="center" vertical="top"/>
    </xf>
    <xf numFmtId="0" fontId="3" fillId="0" borderId="0" xfId="1" applyFont="1" applyAlignment="1">
      <alignment vertical="top"/>
    </xf>
    <xf numFmtId="10" fontId="4" fillId="0" borderId="0" xfId="4201" applyNumberFormat="1" applyFont="1" applyFill="1" applyAlignment="1"/>
    <xf numFmtId="214" fontId="4" fillId="0" borderId="0" xfId="1" applyNumberFormat="1" applyFont="1" applyFill="1" applyAlignment="1">
      <alignment vertical="top"/>
    </xf>
    <xf numFmtId="9" fontId="4" fillId="0" borderId="0" xfId="4201" applyFont="1" applyFill="1" applyAlignment="1"/>
    <xf numFmtId="37" fontId="3" fillId="0" borderId="0" xfId="1" quotePrefix="1" applyNumberFormat="1" applyFont="1" applyFill="1" applyAlignment="1">
      <alignment vertical="top"/>
    </xf>
    <xf numFmtId="37" fontId="3" fillId="0" borderId="0" xfId="1" applyNumberFormat="1" applyFont="1" applyFill="1" applyAlignment="1">
      <alignment vertical="top"/>
    </xf>
    <xf numFmtId="164" fontId="4" fillId="0" borderId="0" xfId="1" applyNumberFormat="1" applyFont="1" applyFill="1" applyAlignment="1">
      <alignment horizontal="right" vertical="top"/>
    </xf>
    <xf numFmtId="164" fontId="4" fillId="0" borderId="1" xfId="1" applyNumberFormat="1" applyFont="1" applyFill="1" applyBorder="1" applyAlignment="1">
      <alignment horizontal="center" vertical="top"/>
    </xf>
  </cellXfs>
  <cellStyles count="4202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0 2" xfId="4118" xr:uid="{2CD1D2E5-BBB5-4D65-A9CB-57078D71DC26}"/>
    <cellStyle name="Comma 10 3" xfId="4181" xr:uid="{5AD6C767-DFB2-4B64-82B8-287BDF83F3A8}"/>
    <cellStyle name="Comma 11" xfId="3064" xr:uid="{00000000-0005-0000-0000-0000120C0000}"/>
    <cellStyle name="Comma 11 2" xfId="3065" xr:uid="{00000000-0005-0000-0000-0000130C0000}"/>
    <cellStyle name="Comma 11 3" xfId="4187" xr:uid="{E029DB8F-512C-495D-A2E4-AFDBAAEBBBEF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2 2 2 2" xfId="4191" xr:uid="{0CFBEB2C-A802-44EA-8583-B2651BE57856}"/>
    <cellStyle name="Comma 12 2 3" xfId="4185" xr:uid="{4FB090B7-F291-4D0B-9A1B-A1D12BBE9FF2}"/>
    <cellStyle name="Comma 12 3" xfId="4189" xr:uid="{A9DD76DC-FFC4-4B48-A1EC-51C39B596111}"/>
    <cellStyle name="Comma 12 4" xfId="4193" xr:uid="{96D95F44-781E-4C2F-8EB4-B49D0E6AD0D4}"/>
    <cellStyle name="Comma 12 5" xfId="4177" xr:uid="{07591138-4BCE-4C06-99CA-097941977E3C}"/>
    <cellStyle name="Comma 13" xfId="3069" xr:uid="{00000000-0005-0000-0000-0000170C0000}"/>
    <cellStyle name="Comma 13 2" xfId="4195" xr:uid="{EB2B7215-63C9-4C1B-BD51-99B59D5C1CA6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22" xfId="4142" xr:uid="{B667D3E1-4824-402D-A6CC-29357A2BCD34}"/>
    <cellStyle name="Comma 2 23" xfId="4147" xr:uid="{B32F7594-A8D6-4E12-A427-3EC964C6BD47}"/>
    <cellStyle name="Comma 2 24" xfId="4200" xr:uid="{CD32F919-EA8A-4B7A-BCA8-AD93C445DECB}"/>
    <cellStyle name="Comma 2 3" xfId="3113" xr:uid="{00000000-0005-0000-0000-0000470C0000}"/>
    <cellStyle name="Comma 2 3 10" xfId="4198" xr:uid="{7ABF40D5-860C-4E7D-9FAE-75DFD6FECDE5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3 9" xfId="4159" xr:uid="{14E342CD-1A24-4C30-A1ED-AD36A7946AB6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2 4" xfId="4134" xr:uid="{6C8CAB3C-1DD7-4A26-8F91-D4C66788D4E5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16" xfId="4150" xr:uid="{1628B77A-FF9C-4A7C-A5BA-E6BA1144BB0E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16" xfId="4169" xr:uid="{611A149C-EEB9-4D68-B56F-BF581D9AF88B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2 2" xfId="4152" xr:uid="{9FCC3A46-892D-4900-8421-A19017173A5A}"/>
    <cellStyle name="Comma 53" xfId="4106" xr:uid="{00000000-0005-0000-0000-0000DF0C0000}"/>
    <cellStyle name="Comma 53 2" xfId="4157" xr:uid="{86E04AD7-FD87-41B2-B999-0FE6D98F1DBE}"/>
    <cellStyle name="Comma 54" xfId="4091" xr:uid="{00000000-0005-0000-0000-0000E00C0000}"/>
    <cellStyle name="Comma 54 2" xfId="4164" xr:uid="{8D951AF6-C251-4940-A9E9-53F9FAFAC03E}"/>
    <cellStyle name="Comma 55" xfId="4105" xr:uid="{00000000-0005-0000-0000-0000E10C0000}"/>
    <cellStyle name="Comma 55 2" xfId="4166" xr:uid="{2D9E77FA-25D0-41B9-A08E-C2D7B489E0E6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 4" xfId="4125" xr:uid="{270E05C6-CB73-4FCC-B199-075EC1AAEB75}"/>
    <cellStyle name="Comma 6 5" xfId="4170" xr:uid="{4406A6B9-75F7-4BD4-AE75-3228EA2929A9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 5" xfId="4130" xr:uid="{6F0A8BCB-9B1A-4381-A2A5-F8FAEE1D9378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8 3" xfId="4138" xr:uid="{E4F56413-BB2F-45EC-A971-A8C14E13C537}"/>
    <cellStyle name="Comma 8 4" xfId="4174" xr:uid="{286F427F-E595-4212-8054-A7E0F7154A6E}"/>
    <cellStyle name="Comma 9" xfId="3240" xr:uid="{00000000-0005-0000-0000-0000FD0C0000}"/>
    <cellStyle name="Comma 9 2" xfId="4140" xr:uid="{3B31C830-5258-4F33-9D1A-358E54C2645F}"/>
    <cellStyle name="Comma 9 3" xfId="4176" xr:uid="{A33B6410-30B1-4FF7-A49F-C83A165BD613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 3 2" xfId="4184" xr:uid="{42789D68-B396-4C39-BA09-8198DB030C7F}"/>
    <cellStyle name="Normal 10 4" xfId="4129" xr:uid="{FE43D3FC-C413-4F85-9CDE-F6DAFA5B5DC5}"/>
    <cellStyle name="Normal 10 5" xfId="4192" xr:uid="{ED94899F-6AC5-4FB2-B079-4BDDB21A6829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1 3" xfId="4137" xr:uid="{8E769BA4-296C-4C5C-9E56-3350C49AA85C}"/>
    <cellStyle name="Normal 12" xfId="3461" xr:uid="{00000000-0005-0000-0000-0000ED0D0000}"/>
    <cellStyle name="Normal 12 2" xfId="4024" xr:uid="{00000000-0005-0000-0000-0000EE0D0000}"/>
    <cellStyle name="Normal 12 3" xfId="4175" xr:uid="{4CD80590-3847-4E18-AF0D-53D3F6572899}"/>
    <cellStyle name="Normal 13" xfId="3462" xr:uid="{00000000-0005-0000-0000-0000EF0D0000}"/>
    <cellStyle name="Normal 13 2" xfId="4139" xr:uid="{7D77F776-B8C4-4E03-8FE3-A950ABC87690}"/>
    <cellStyle name="Normal 14" xfId="3463" xr:uid="{00000000-0005-0000-0000-0000F00D0000}"/>
    <cellStyle name="Normal 14 2" xfId="4188" xr:uid="{2B4CC23E-87EB-4C33-85AF-9F11ABF52A6B}"/>
    <cellStyle name="Normal 15" xfId="3464" xr:uid="{00000000-0005-0000-0000-0000F10D0000}"/>
    <cellStyle name="Normal 15 2" xfId="4117" xr:uid="{2399BC6A-C4A1-457D-A462-60AB7B9470C1}"/>
    <cellStyle name="Normal 16" xfId="3465" xr:uid="{00000000-0005-0000-0000-0000F20D0000}"/>
    <cellStyle name="Normal 16 2" xfId="4114" xr:uid="{487FA399-1291-44C5-BAC5-0B066AC0E922}"/>
    <cellStyle name="Normal 17" xfId="3466" xr:uid="{00000000-0005-0000-0000-0000F30D0000}"/>
    <cellStyle name="Normal 18" xfId="3467" xr:uid="{00000000-0005-0000-0000-0000F40D0000}"/>
    <cellStyle name="Normal 18 2" xfId="4179" xr:uid="{9ECE1877-F481-4924-8994-16D24954C8F9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20" xfId="4158" xr:uid="{23B14ABA-6000-4630-82D3-AD3A0FD362A7}"/>
    <cellStyle name="Normal 2 2 21" xfId="4197" xr:uid="{8948933D-CC9B-4A49-927F-88D7B6C8AEA3}"/>
    <cellStyle name="Normal 2 2 22" xfId="4196" xr:uid="{C7703A4F-F487-46BA-8D9A-E58118DAC005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28" xfId="4143" xr:uid="{9C997C0B-9D0E-4F57-A3A9-A2AC9CCF0767}"/>
    <cellStyle name="Normal 2 29" xfId="4182" xr:uid="{23762A59-7C0F-404E-89D5-D806F306A67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3 5" xfId="4119" xr:uid="{7CFF1B55-BC6F-42CF-B217-82CB21FB5E56}"/>
    <cellStyle name="Normal 2 30" xfId="4199" xr:uid="{C120F50F-EB49-40A3-B83F-47B450A64AE8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6 2" xfId="4178" xr:uid="{958C52EF-B14C-44A1-BDD6-3E024645BBCF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2 4" xfId="4133" xr:uid="{A66B5A23-62F0-488C-99EC-BF9112807059}"/>
    <cellStyle name="Normal 3 3" xfId="3535" xr:uid="{00000000-0005-0000-0000-0000440E0000}"/>
    <cellStyle name="Normal 3 3 2" xfId="4126" xr:uid="{1B1A263F-7B78-4BA8-ABD8-CC7DF664761C}"/>
    <cellStyle name="Normal 3 4" xfId="3536" xr:uid="{00000000-0005-0000-0000-0000450E0000}"/>
    <cellStyle name="Normal 3 4 2" xfId="4115" xr:uid="{1FE3C124-0D56-45CA-A254-AF58043221A7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30" xfId="4145" xr:uid="{65DD8B9B-A2B7-4A3C-B034-9839C411CBC0}"/>
    <cellStyle name="Normal 30 2" xfId="4154" xr:uid="{414ECE98-DD05-4253-8DDD-9935F5C780D0}"/>
    <cellStyle name="Normal 31" xfId="4156" xr:uid="{93E2E01D-3487-41E1-ABC4-825E57C27B60}"/>
    <cellStyle name="Normal 33" xfId="4146" xr:uid="{2026D50A-A265-4C10-969C-8E3B7AA806B7}"/>
    <cellStyle name="Normal 33 2" xfId="4155" xr:uid="{E836B969-7E96-48D6-B1BA-4EF71B732A45}"/>
    <cellStyle name="Normal 34" xfId="4144" xr:uid="{5D0162B6-54F9-4FB0-937A-288845B269BB}"/>
    <cellStyle name="Normal 34 2" xfId="4153" xr:uid="{9A96FA73-106E-456B-B057-5DDF2B979124}"/>
    <cellStyle name="Normal 35" xfId="4161" xr:uid="{E9E37C93-1C38-48FC-9826-4D9CC01C4B0F}"/>
    <cellStyle name="Normal 36" xfId="4162" xr:uid="{C8DD0F2D-643B-4B84-BFA7-1BAFE1A50143}"/>
    <cellStyle name="Normal 39" xfId="4151" xr:uid="{3510CA37-6CAA-47AB-B34C-9652ABE3EFA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2 3" xfId="4173" xr:uid="{5B8F9B1F-FC04-46B9-B8E1-0672E3799648}"/>
    <cellStyle name="Normal 4 3" xfId="3541" xr:uid="{00000000-0005-0000-0000-00004C0E0000}"/>
    <cellStyle name="Normal 4 3 2" xfId="4018" xr:uid="{00000000-0005-0000-0000-00004D0E0000}"/>
    <cellStyle name="Normal 4 3 3" xfId="4127" xr:uid="{AB855406-BFEB-4276-8FEA-2F174DD878CF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 7" xfId="4116" xr:uid="{CA03E8A4-39F8-486A-AA16-72BA6AAD7508}"/>
    <cellStyle name="Normal 4 8" xfId="4148" xr:uid="{23DFB3EE-BEA3-4755-8748-739D9709C217}"/>
    <cellStyle name="Normal 4_1) Export 2009BUDGET_23Sep08_10 am" xfId="3544" xr:uid="{00000000-0005-0000-0000-0000520E0000}"/>
    <cellStyle name="Normal 40" xfId="4160" xr:uid="{7DCEF33D-C7BA-4207-8D5B-3D1070487995}"/>
    <cellStyle name="Normal 42" xfId="4163" xr:uid="{038A663C-6158-4E06-B930-789C9EBE06D5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7" xfId="4165" xr:uid="{A97F9DD7-DB52-4EF4-83CE-E43C39E29693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2 3" xfId="4132" xr:uid="{D29568A6-F90F-4D23-BEC6-DE7F1110E321}"/>
    <cellStyle name="Normal 5 3" xfId="3547" xr:uid="{00000000-0005-0000-0000-00005B0E0000}"/>
    <cellStyle name="Normal 5 4" xfId="3936" xr:uid="{00000000-0005-0000-0000-00005C0E0000}"/>
    <cellStyle name="Normal 5 5" xfId="4149" xr:uid="{841BC0F0-CB58-4154-96FC-B5B9D38EE45A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 5" xfId="4120" xr:uid="{311FE85E-60DE-41E7-B307-4EF296A2C7BF}"/>
    <cellStyle name="Normal 6 6" xfId="4167" xr:uid="{E0255486-DCBE-4D71-A7BF-E893B036EDBD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 3" xfId="4123" xr:uid="{0AD945F4-3B65-4728-A743-0068B8FB0F34}"/>
    <cellStyle name="Normal 7 4" xfId="4168" xr:uid="{6DA0ADCC-B68A-431F-9009-A05265E7509B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 3" xfId="4124" xr:uid="{4CD3D7BA-E1EA-48FD-BFFB-4BE0E29BC15C}"/>
    <cellStyle name="Normal 8 4" xfId="4171" xr:uid="{183123C9-42C0-425C-81C1-44DEF2C2086B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 5" xfId="4172" xr:uid="{271C5F30-5F22-4873-8621-B442DA694A7E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" xfId="4201" builtinId="5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19" xfId="4183" xr:uid="{42AA7D7F-1860-4B1A-B0FC-6DB634A08AFB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15" xfId="4121" xr:uid="{3304DC2C-728D-4F7D-ABBF-D0B9B98E746A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2 4" xfId="4135" xr:uid="{F1E95A5E-9641-402D-BC9E-70A955BBFC0C}"/>
    <cellStyle name="Percent 3 3" xfId="3619" xr:uid="{00000000-0005-0000-0000-0000DB0E0000}"/>
    <cellStyle name="Percent 3 3 2" xfId="3994" xr:uid="{00000000-0005-0000-0000-0000DC0E0000}"/>
    <cellStyle name="Percent 3 3 3" xfId="4128" xr:uid="{294067DD-19A4-4413-AB43-9045D64D0F4E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2 3" xfId="4136" xr:uid="{C4CBE4FF-85FD-4217-B4B0-D2662A5DDC58}"/>
    <cellStyle name="Percent 4 2 4" xfId="4186" xr:uid="{7809F65C-1710-4540-A58E-BF417437AA12}"/>
    <cellStyle name="Percent 4 3" xfId="3625" xr:uid="{00000000-0005-0000-0000-0000E40E0000}"/>
    <cellStyle name="Percent 4 3 2" xfId="4002" xr:uid="{00000000-0005-0000-0000-0000E50E0000}"/>
    <cellStyle name="Percent 4 3 3" xfId="4194" xr:uid="{C8877297-F77D-4BAF-AB3E-807935B589DB}"/>
    <cellStyle name="Percent 4 4" xfId="3626" xr:uid="{00000000-0005-0000-0000-0000E60E0000}"/>
    <cellStyle name="Percent 4 4 2" xfId="4190" xr:uid="{927276BF-E30F-4716-8FDD-85D9F2341CEB}"/>
    <cellStyle name="Percent 4 5" xfId="3942" xr:uid="{00000000-0005-0000-0000-0000E70E0000}"/>
    <cellStyle name="Percent 4 6" xfId="4180" xr:uid="{7B961DA9-603F-410A-B0BF-549512ADD305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5 4" xfId="4122" xr:uid="{1F8D50C2-48AC-4D65-97E0-09E16AEEC8F3}"/>
    <cellStyle name="Percent 6" xfId="3628" xr:uid="{00000000-0005-0000-0000-0000EB0E0000}"/>
    <cellStyle name="Percent 6 2" xfId="4131" xr:uid="{6F0FCCC5-1249-479D-A000-DAD844B9EABB}"/>
    <cellStyle name="Percent 7" xfId="3629" xr:uid="{00000000-0005-0000-0000-0000EC0E0000}"/>
    <cellStyle name="Percent 7 2" xfId="4141" xr:uid="{AB4E7752-E376-4917-B954-28C2159062A2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เครื่องหมายเปอร์เซ็นต์_(1)2546(1)" xfId="3725" xr:uid="{00000000-0005-0000-0000-00004E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แย่" xfId="3758" xr:uid="{00000000-0005-0000-0000-00006F0F0000}"/>
    <cellStyle name="แสดงผล" xfId="3759" xr:uid="{00000000-0005-0000-0000-0000700F0000}"/>
    <cellStyle name="แสดงผล 2" xfId="3760" xr:uid="{00000000-0005-0000-0000-000071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ชื่อเรื่อง" xfId="3768" xr:uid="{00000000-0005-0000-0000-000079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ผลรวม" xfId="3790" xr:uid="{00000000-0005-0000-0000-00008F0F0000}"/>
    <cellStyle name="ผลรวม 2" xfId="3791" xr:uid="{00000000-0005-0000-0000-000090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7"/>
  <sheetViews>
    <sheetView showGridLines="0" tabSelected="1" view="pageBreakPreview" zoomScaleNormal="100" zoomScaleSheetLayoutView="100" workbookViewId="0">
      <selection activeCell="A4" sqref="A4"/>
    </sheetView>
  </sheetViews>
  <sheetFormatPr defaultColWidth="10.7265625" defaultRowHeight="24" customHeight="1"/>
  <cols>
    <col min="1" max="1" width="47.453125" style="56" customWidth="1"/>
    <col min="2" max="2" width="6.26953125" style="56" customWidth="1"/>
    <col min="3" max="3" width="8.7265625" style="56" bestFit="1" customWidth="1"/>
    <col min="4" max="4" width="2.54296875" style="60" customWidth="1"/>
    <col min="5" max="5" width="15.7265625" style="60" customWidth="1"/>
    <col min="6" max="6" width="1.7265625" style="60" customWidth="1"/>
    <col min="7" max="7" width="15.7265625" style="60" customWidth="1"/>
    <col min="8" max="8" width="1.453125" style="89" customWidth="1"/>
    <col min="9" max="9" width="14.453125" style="60" customWidth="1"/>
    <col min="10" max="10" width="15.453125" style="90" customWidth="1"/>
    <col min="11" max="11" width="10.7265625" style="60"/>
    <col min="12" max="12" width="12.7265625" style="60" bestFit="1" customWidth="1"/>
    <col min="13" max="16384" width="10.7265625" style="89"/>
  </cols>
  <sheetData>
    <row r="1" spans="1:12" s="88" customFormat="1" ht="24" customHeight="1">
      <c r="A1" s="83" t="s">
        <v>0</v>
      </c>
      <c r="B1" s="83"/>
      <c r="C1" s="74"/>
      <c r="D1" s="79"/>
      <c r="E1" s="75"/>
      <c r="F1" s="79"/>
      <c r="G1" s="75"/>
      <c r="H1" s="86"/>
      <c r="I1" s="75"/>
      <c r="J1" s="87"/>
      <c r="K1" s="75"/>
      <c r="L1" s="75"/>
    </row>
    <row r="2" spans="1:12" s="88" customFormat="1" ht="24" customHeight="1">
      <c r="A2" s="84" t="s">
        <v>1</v>
      </c>
      <c r="B2" s="84"/>
      <c r="C2" s="75"/>
      <c r="D2" s="79"/>
      <c r="E2" s="80"/>
      <c r="F2" s="79"/>
      <c r="G2" s="81"/>
      <c r="I2" s="75"/>
      <c r="J2" s="87"/>
      <c r="K2" s="75"/>
      <c r="L2" s="75"/>
    </row>
    <row r="3" spans="1:12" s="88" customFormat="1" ht="24" customHeight="1">
      <c r="A3" s="98" t="s">
        <v>108</v>
      </c>
      <c r="B3" s="83"/>
      <c r="C3" s="74"/>
      <c r="D3" s="79"/>
      <c r="E3" s="81"/>
      <c r="F3" s="79"/>
      <c r="G3" s="81"/>
      <c r="I3" s="75"/>
      <c r="J3" s="87"/>
      <c r="K3" s="75"/>
      <c r="L3" s="75"/>
    </row>
    <row r="4" spans="1:12" ht="24" customHeight="1">
      <c r="A4" s="74"/>
      <c r="B4" s="74"/>
      <c r="C4" s="74"/>
      <c r="D4" s="79"/>
      <c r="E4" s="79"/>
      <c r="F4" s="79"/>
      <c r="G4" s="82" t="s">
        <v>2</v>
      </c>
    </row>
    <row r="5" spans="1:12" ht="24" customHeight="1">
      <c r="C5" s="76" t="s">
        <v>3</v>
      </c>
      <c r="D5" s="91"/>
      <c r="E5" s="28">
        <v>2564</v>
      </c>
      <c r="F5" s="29"/>
      <c r="G5" s="28">
        <v>2563</v>
      </c>
    </row>
    <row r="6" spans="1:12" ht="24" customHeight="1">
      <c r="A6" s="55" t="s">
        <v>4</v>
      </c>
      <c r="B6" s="55"/>
    </row>
    <row r="7" spans="1:12" ht="24" customHeight="1">
      <c r="A7" s="55" t="s">
        <v>5</v>
      </c>
      <c r="B7" s="55"/>
      <c r="C7" s="77"/>
      <c r="I7" s="68"/>
      <c r="J7" s="92"/>
    </row>
    <row r="8" spans="1:12" ht="24" customHeight="1">
      <c r="A8" s="56" t="s">
        <v>6</v>
      </c>
      <c r="C8" s="77">
        <v>7</v>
      </c>
      <c r="E8" s="61">
        <v>74856494</v>
      </c>
      <c r="F8" s="61"/>
      <c r="G8" s="61">
        <v>142246712</v>
      </c>
      <c r="I8" s="93"/>
    </row>
    <row r="9" spans="1:12" ht="24" customHeight="1">
      <c r="A9" s="57" t="s">
        <v>72</v>
      </c>
      <c r="C9" s="77">
        <v>8</v>
      </c>
      <c r="D9" s="94"/>
      <c r="E9" s="61">
        <v>237806621</v>
      </c>
      <c r="F9" s="62"/>
      <c r="G9" s="61">
        <v>296768010</v>
      </c>
      <c r="I9" s="93"/>
    </row>
    <row r="10" spans="1:12" ht="24" customHeight="1">
      <c r="A10" s="58" t="s">
        <v>64</v>
      </c>
      <c r="B10" s="58"/>
      <c r="C10" s="77">
        <v>9</v>
      </c>
      <c r="E10" s="61">
        <v>106192484</v>
      </c>
      <c r="F10" s="61"/>
      <c r="G10" s="61">
        <v>122984222.00000001</v>
      </c>
      <c r="I10" s="93"/>
    </row>
    <row r="11" spans="1:12" ht="24" customHeight="1">
      <c r="A11" s="57" t="s">
        <v>99</v>
      </c>
      <c r="C11" s="77">
        <v>10</v>
      </c>
      <c r="E11" s="61">
        <v>38002429</v>
      </c>
      <c r="F11" s="61"/>
      <c r="G11" s="61">
        <v>37861867</v>
      </c>
      <c r="I11" s="93"/>
    </row>
    <row r="12" spans="1:12" ht="24" customHeight="1">
      <c r="A12" s="57" t="s">
        <v>7</v>
      </c>
      <c r="C12" s="77"/>
      <c r="E12" s="66">
        <v>7258252</v>
      </c>
      <c r="F12" s="61"/>
      <c r="G12" s="61">
        <v>9320438</v>
      </c>
      <c r="I12" s="93"/>
      <c r="J12" s="60"/>
    </row>
    <row r="13" spans="1:12" ht="24" customHeight="1">
      <c r="A13" s="59" t="s">
        <v>8</v>
      </c>
      <c r="B13" s="55"/>
      <c r="C13" s="77"/>
      <c r="E13" s="63">
        <f>SUM(E8:E12)</f>
        <v>464116280</v>
      </c>
      <c r="F13" s="61"/>
      <c r="G13" s="63">
        <f>SUM(G8:G12)</f>
        <v>609181249</v>
      </c>
      <c r="I13" s="93"/>
    </row>
    <row r="14" spans="1:12" ht="24" customHeight="1">
      <c r="A14" s="59" t="s">
        <v>9</v>
      </c>
      <c r="B14" s="55"/>
      <c r="C14" s="77"/>
      <c r="E14" s="61"/>
      <c r="F14" s="61"/>
      <c r="G14" s="61"/>
      <c r="I14" s="93"/>
    </row>
    <row r="15" spans="1:12" ht="24" customHeight="1">
      <c r="A15" s="57" t="s">
        <v>87</v>
      </c>
      <c r="B15" s="57"/>
      <c r="C15" s="77"/>
      <c r="E15" s="64">
        <v>303018</v>
      </c>
      <c r="F15" s="61"/>
      <c r="G15" s="60">
        <v>303018</v>
      </c>
      <c r="I15" s="93"/>
    </row>
    <row r="16" spans="1:12" ht="24" customHeight="1">
      <c r="A16" s="57" t="s">
        <v>65</v>
      </c>
      <c r="B16" s="57"/>
      <c r="C16" s="77">
        <v>11</v>
      </c>
      <c r="E16" s="61">
        <v>242483488</v>
      </c>
      <c r="F16" s="61"/>
      <c r="G16" s="61">
        <v>250208082</v>
      </c>
      <c r="I16" s="93"/>
    </row>
    <row r="17" spans="1:12" ht="24" customHeight="1">
      <c r="A17" s="57" t="s">
        <v>73</v>
      </c>
      <c r="B17" s="57"/>
      <c r="C17" s="77"/>
      <c r="E17" s="65">
        <v>400001</v>
      </c>
      <c r="F17" s="61"/>
      <c r="G17" s="61">
        <v>657960</v>
      </c>
      <c r="I17" s="93"/>
    </row>
    <row r="18" spans="1:12" ht="24" customHeight="1">
      <c r="A18" s="57" t="s">
        <v>75</v>
      </c>
      <c r="C18" s="77">
        <v>20</v>
      </c>
      <c r="E18" s="66">
        <v>5748817</v>
      </c>
      <c r="F18" s="61"/>
      <c r="G18" s="66">
        <v>8791071</v>
      </c>
      <c r="I18" s="93"/>
    </row>
    <row r="19" spans="1:12" ht="24" customHeight="1">
      <c r="A19" s="59" t="s">
        <v>10</v>
      </c>
      <c r="B19" s="55"/>
      <c r="C19" s="77"/>
      <c r="E19" s="61">
        <f>SUM(E15:E18)</f>
        <v>248935324</v>
      </c>
      <c r="F19" s="61"/>
      <c r="G19" s="61">
        <f>SUM(G15:G18)</f>
        <v>259960131</v>
      </c>
    </row>
    <row r="20" spans="1:12" ht="24" customHeight="1" thickBot="1">
      <c r="A20" s="59" t="s">
        <v>11</v>
      </c>
      <c r="B20" s="55"/>
      <c r="E20" s="67">
        <f>SUM(E19,E13)</f>
        <v>713051604</v>
      </c>
      <c r="F20" s="61"/>
      <c r="G20" s="67">
        <f>SUM(G19,G13)</f>
        <v>869141380</v>
      </c>
    </row>
    <row r="21" spans="1:12" ht="24" customHeight="1" thickTop="1"/>
    <row r="22" spans="1:12" ht="24" customHeight="1">
      <c r="A22" s="99" t="s">
        <v>12</v>
      </c>
    </row>
    <row r="23" spans="1:12" s="88" customFormat="1" ht="24" customHeight="1">
      <c r="A23" s="83" t="s">
        <v>0</v>
      </c>
      <c r="B23" s="83"/>
      <c r="C23" s="74"/>
      <c r="D23" s="79"/>
      <c r="E23" s="79"/>
      <c r="F23" s="79"/>
      <c r="G23" s="79"/>
      <c r="I23" s="75"/>
      <c r="J23" s="87"/>
      <c r="K23" s="75"/>
      <c r="L23" s="75"/>
    </row>
    <row r="24" spans="1:12" s="88" customFormat="1" ht="24" customHeight="1">
      <c r="A24" s="59" t="s">
        <v>13</v>
      </c>
      <c r="B24" s="59"/>
      <c r="C24" s="74"/>
      <c r="D24" s="79"/>
      <c r="E24" s="81"/>
      <c r="F24" s="79"/>
      <c r="G24" s="81"/>
      <c r="I24" s="75"/>
      <c r="J24" s="87"/>
      <c r="K24" s="75"/>
      <c r="L24" s="75"/>
    </row>
    <row r="25" spans="1:12" s="88" customFormat="1" ht="24" customHeight="1">
      <c r="A25" s="98" t="s">
        <v>108</v>
      </c>
      <c r="B25" s="83"/>
      <c r="C25" s="74"/>
      <c r="D25" s="79"/>
      <c r="E25" s="81"/>
      <c r="F25" s="79"/>
      <c r="G25" s="81"/>
      <c r="I25" s="75"/>
      <c r="J25" s="87"/>
      <c r="K25" s="75"/>
      <c r="L25" s="75"/>
    </row>
    <row r="26" spans="1:12" ht="24" customHeight="1">
      <c r="A26" s="74"/>
      <c r="B26" s="74"/>
      <c r="C26" s="74"/>
      <c r="D26" s="79"/>
      <c r="E26" s="79"/>
      <c r="F26" s="79"/>
      <c r="G26" s="82" t="s">
        <v>2</v>
      </c>
    </row>
    <row r="27" spans="1:12" ht="24" customHeight="1">
      <c r="C27" s="76" t="s">
        <v>3</v>
      </c>
      <c r="D27" s="91"/>
      <c r="E27" s="28">
        <v>2564</v>
      </c>
      <c r="F27" s="29"/>
      <c r="G27" s="28">
        <v>2563</v>
      </c>
    </row>
    <row r="28" spans="1:12" ht="24" customHeight="1">
      <c r="A28" s="55" t="s">
        <v>14</v>
      </c>
      <c r="B28" s="55"/>
    </row>
    <row r="29" spans="1:12" ht="24" customHeight="1">
      <c r="A29" s="55" t="s">
        <v>15</v>
      </c>
      <c r="B29" s="55"/>
    </row>
    <row r="30" spans="1:12" ht="24" customHeight="1">
      <c r="A30" s="58" t="s">
        <v>66</v>
      </c>
      <c r="B30" s="58"/>
      <c r="C30" s="77">
        <v>12</v>
      </c>
      <c r="E30" s="68">
        <v>187286718</v>
      </c>
      <c r="F30" s="68"/>
      <c r="G30" s="68">
        <v>293999689</v>
      </c>
      <c r="I30" s="93"/>
    </row>
    <row r="31" spans="1:12" ht="24" customHeight="1">
      <c r="A31" s="58" t="s">
        <v>88</v>
      </c>
      <c r="B31" s="58"/>
      <c r="C31" s="77">
        <v>13</v>
      </c>
      <c r="E31" s="68">
        <v>1924209</v>
      </c>
      <c r="F31" s="68"/>
      <c r="G31" s="68">
        <v>1575414</v>
      </c>
    </row>
    <row r="32" spans="1:12" ht="24" customHeight="1">
      <c r="A32" s="58" t="s">
        <v>89</v>
      </c>
      <c r="B32" s="58"/>
      <c r="C32" s="77"/>
      <c r="E32" s="69">
        <v>0</v>
      </c>
      <c r="F32" s="68"/>
      <c r="G32" s="68">
        <v>9338458</v>
      </c>
    </row>
    <row r="33" spans="1:12" ht="24" customHeight="1">
      <c r="A33" s="58" t="s">
        <v>127</v>
      </c>
      <c r="B33" s="58"/>
      <c r="C33" s="77"/>
      <c r="E33" s="69">
        <v>2455434</v>
      </c>
      <c r="F33" s="68"/>
      <c r="G33" s="68">
        <v>6060353</v>
      </c>
    </row>
    <row r="34" spans="1:12" ht="24" customHeight="1">
      <c r="A34" s="56" t="s">
        <v>16</v>
      </c>
      <c r="C34" s="77"/>
      <c r="E34" s="69">
        <v>1570222</v>
      </c>
      <c r="F34" s="69"/>
      <c r="G34" s="69">
        <v>1827344</v>
      </c>
      <c r="I34" s="93"/>
    </row>
    <row r="35" spans="1:12" ht="24" customHeight="1">
      <c r="A35" s="55" t="s">
        <v>17</v>
      </c>
      <c r="B35" s="55"/>
      <c r="C35" s="77"/>
      <c r="E35" s="70">
        <f>SUM(E30:E34)</f>
        <v>193236583</v>
      </c>
      <c r="F35" s="69"/>
      <c r="G35" s="70">
        <f>SUM(G30:G34)</f>
        <v>312801258</v>
      </c>
      <c r="I35" s="118"/>
    </row>
    <row r="36" spans="1:12" ht="24" customHeight="1">
      <c r="A36" s="55" t="s">
        <v>18</v>
      </c>
      <c r="B36" s="55"/>
      <c r="C36" s="77"/>
      <c r="E36" s="69"/>
      <c r="F36" s="69"/>
      <c r="G36" s="69"/>
    </row>
    <row r="37" spans="1:12" ht="24" customHeight="1">
      <c r="A37" s="56" t="s">
        <v>90</v>
      </c>
      <c r="C37" s="77">
        <v>13</v>
      </c>
      <c r="E37" s="69">
        <v>2888652</v>
      </c>
      <c r="F37" s="69"/>
      <c r="G37" s="69">
        <v>2215807</v>
      </c>
    </row>
    <row r="38" spans="1:12" ht="24" customHeight="1">
      <c r="A38" s="56" t="s">
        <v>19</v>
      </c>
      <c r="C38" s="77">
        <v>14</v>
      </c>
      <c r="E38" s="69">
        <v>37735737</v>
      </c>
      <c r="F38" s="69"/>
      <c r="G38" s="69">
        <v>43173316</v>
      </c>
    </row>
    <row r="39" spans="1:12" ht="24" customHeight="1">
      <c r="A39" s="55" t="s">
        <v>20</v>
      </c>
      <c r="B39" s="55"/>
      <c r="C39" s="77"/>
      <c r="E39" s="70">
        <f>SUM(E37:E38)</f>
        <v>40624389</v>
      </c>
      <c r="F39" s="69"/>
      <c r="G39" s="70">
        <f>SUM(G37:G38)</f>
        <v>45389123</v>
      </c>
    </row>
    <row r="40" spans="1:12" ht="24" customHeight="1">
      <c r="A40" s="55" t="s">
        <v>21</v>
      </c>
      <c r="B40" s="55"/>
      <c r="E40" s="70">
        <f>SUM(E39,E35)</f>
        <v>233860972</v>
      </c>
      <c r="F40" s="69"/>
      <c r="G40" s="70">
        <f>SUM(G39,G35)</f>
        <v>358190381</v>
      </c>
      <c r="I40" s="120"/>
      <c r="K40" s="120"/>
    </row>
    <row r="41" spans="1:12" ht="24" customHeight="1">
      <c r="A41" s="55"/>
      <c r="B41" s="55"/>
      <c r="E41" s="97"/>
      <c r="F41" s="69"/>
      <c r="G41" s="97"/>
    </row>
    <row r="42" spans="1:12" ht="24" customHeight="1">
      <c r="A42" s="99" t="s">
        <v>12</v>
      </c>
      <c r="E42" s="118"/>
      <c r="G42" s="118"/>
    </row>
    <row r="43" spans="1:12" s="88" customFormat="1" ht="24" customHeight="1">
      <c r="A43" s="83" t="s">
        <v>0</v>
      </c>
      <c r="B43" s="83"/>
      <c r="C43" s="74"/>
      <c r="D43" s="79"/>
      <c r="E43" s="79"/>
      <c r="F43" s="79"/>
      <c r="G43" s="79"/>
      <c r="I43" s="75"/>
      <c r="J43" s="87"/>
      <c r="K43" s="75"/>
      <c r="L43" s="75"/>
    </row>
    <row r="44" spans="1:12" s="88" customFormat="1" ht="24" customHeight="1">
      <c r="A44" s="59" t="s">
        <v>13</v>
      </c>
      <c r="B44" s="59"/>
      <c r="C44" s="74"/>
      <c r="D44" s="79"/>
      <c r="E44" s="81"/>
      <c r="F44" s="79"/>
      <c r="G44" s="81"/>
      <c r="I44" s="75"/>
      <c r="J44" s="87"/>
      <c r="K44" s="75"/>
      <c r="L44" s="75"/>
    </row>
    <row r="45" spans="1:12" s="88" customFormat="1" ht="24" customHeight="1">
      <c r="A45" s="98" t="s">
        <v>108</v>
      </c>
      <c r="B45" s="83"/>
      <c r="C45" s="74"/>
      <c r="D45" s="79"/>
      <c r="E45" s="81"/>
      <c r="F45" s="79"/>
      <c r="G45" s="81"/>
      <c r="I45" s="75"/>
      <c r="J45" s="87"/>
      <c r="K45" s="75"/>
      <c r="L45" s="75"/>
    </row>
    <row r="46" spans="1:12" ht="24" customHeight="1">
      <c r="A46" s="74"/>
      <c r="B46" s="74"/>
      <c r="C46" s="74"/>
      <c r="D46" s="79"/>
      <c r="E46" s="79"/>
      <c r="F46" s="79"/>
      <c r="G46" s="82" t="s">
        <v>2</v>
      </c>
    </row>
    <row r="47" spans="1:12" ht="24" customHeight="1">
      <c r="C47" s="100" t="s">
        <v>3</v>
      </c>
      <c r="D47" s="91"/>
      <c r="E47" s="28">
        <v>2564</v>
      </c>
      <c r="F47" s="29"/>
      <c r="G47" s="28">
        <v>2563</v>
      </c>
    </row>
    <row r="48" spans="1:12" ht="24" customHeight="1">
      <c r="A48" s="55" t="s">
        <v>22</v>
      </c>
      <c r="B48" s="55"/>
      <c r="E48" s="71"/>
      <c r="F48" s="71"/>
      <c r="G48" s="71"/>
    </row>
    <row r="49" spans="1:7" ht="24" customHeight="1">
      <c r="A49" s="56" t="s">
        <v>23</v>
      </c>
      <c r="E49" s="71"/>
      <c r="F49" s="71"/>
      <c r="G49" s="71"/>
    </row>
    <row r="50" spans="1:7" ht="24" customHeight="1">
      <c r="A50" s="57" t="s">
        <v>24</v>
      </c>
      <c r="B50" s="57"/>
      <c r="C50" s="77"/>
      <c r="E50" s="71"/>
      <c r="F50" s="71"/>
      <c r="G50" s="71"/>
    </row>
    <row r="51" spans="1:7" ht="24" customHeight="1" thickBot="1">
      <c r="A51" s="57" t="s">
        <v>71</v>
      </c>
      <c r="B51" s="57"/>
      <c r="C51" s="77"/>
      <c r="E51" s="72">
        <v>121500000</v>
      </c>
      <c r="F51" s="61"/>
      <c r="G51" s="72">
        <v>121500000</v>
      </c>
    </row>
    <row r="52" spans="1:7" ht="24" customHeight="1" thickTop="1">
      <c r="A52" s="57" t="s">
        <v>25</v>
      </c>
      <c r="B52" s="57"/>
      <c r="C52" s="77"/>
      <c r="E52" s="61"/>
      <c r="F52" s="61"/>
      <c r="G52" s="61"/>
    </row>
    <row r="53" spans="1:7" ht="24" customHeight="1">
      <c r="A53" s="57" t="s">
        <v>71</v>
      </c>
      <c r="B53" s="57"/>
      <c r="C53" s="77"/>
      <c r="E53" s="61">
        <f>CE!C21</f>
        <v>121500000</v>
      </c>
      <c r="F53" s="61"/>
      <c r="G53" s="61">
        <v>121500000</v>
      </c>
    </row>
    <row r="54" spans="1:7" ht="24" customHeight="1">
      <c r="A54" s="56" t="s">
        <v>26</v>
      </c>
      <c r="E54" s="61">
        <f>CE!E21</f>
        <v>233350000</v>
      </c>
      <c r="F54" s="61"/>
      <c r="G54" s="61">
        <v>233350000</v>
      </c>
    </row>
    <row r="55" spans="1:7" ht="24" customHeight="1">
      <c r="A55" s="57" t="s">
        <v>27</v>
      </c>
      <c r="B55" s="57"/>
      <c r="C55" s="77"/>
      <c r="F55" s="61"/>
    </row>
    <row r="56" spans="1:7" ht="24" customHeight="1">
      <c r="A56" s="57" t="s">
        <v>28</v>
      </c>
      <c r="B56" s="57"/>
      <c r="C56" s="101">
        <v>16</v>
      </c>
      <c r="E56" s="61">
        <f>CE!G21</f>
        <v>12150000</v>
      </c>
      <c r="F56" s="61"/>
      <c r="G56" s="61">
        <f>SUM(CE!G16)</f>
        <v>12150000</v>
      </c>
    </row>
    <row r="57" spans="1:7" ht="24" customHeight="1">
      <c r="A57" s="57" t="s">
        <v>29</v>
      </c>
      <c r="B57" s="57"/>
      <c r="C57" s="101"/>
      <c r="E57" s="66">
        <f>CE!I21</f>
        <v>112190632</v>
      </c>
      <c r="F57" s="61"/>
      <c r="G57" s="66">
        <f>SUM(CE!I16)</f>
        <v>143950999</v>
      </c>
    </row>
    <row r="58" spans="1:7" ht="24" customHeight="1">
      <c r="A58" s="59" t="s">
        <v>30</v>
      </c>
      <c r="B58" s="59"/>
      <c r="E58" s="66">
        <f>SUM(E53:E57)</f>
        <v>479190632</v>
      </c>
      <c r="F58" s="61"/>
      <c r="G58" s="66">
        <f>SUM(G53:G57)</f>
        <v>510950999</v>
      </c>
    </row>
    <row r="59" spans="1:7" ht="24" customHeight="1" thickBot="1">
      <c r="A59" s="55" t="s">
        <v>31</v>
      </c>
      <c r="B59" s="55"/>
      <c r="E59" s="72">
        <f>SUM(E58,E40)</f>
        <v>713051604</v>
      </c>
      <c r="F59" s="61"/>
      <c r="G59" s="72">
        <f>SUM(G58,G40)</f>
        <v>869141380</v>
      </c>
    </row>
    <row r="60" spans="1:7" ht="24" customHeight="1" thickTop="1">
      <c r="C60" s="78"/>
      <c r="E60" s="61">
        <f>SUM(E59-E20)</f>
        <v>0</v>
      </c>
      <c r="F60" s="73"/>
      <c r="G60" s="61">
        <f>SUM(G59-G20)</f>
        <v>0</v>
      </c>
    </row>
    <row r="61" spans="1:7" ht="24" customHeight="1">
      <c r="A61" s="56" t="s">
        <v>12</v>
      </c>
      <c r="C61" s="78"/>
    </row>
    <row r="62" spans="1:7" ht="24" customHeight="1">
      <c r="C62" s="78"/>
    </row>
    <row r="63" spans="1:7" ht="24" customHeight="1">
      <c r="C63" s="78"/>
    </row>
    <row r="64" spans="1:7" ht="24" customHeight="1">
      <c r="A64" s="95"/>
      <c r="B64" s="96"/>
      <c r="C64" s="78"/>
    </row>
    <row r="65" spans="1:3" ht="24" customHeight="1">
      <c r="C65" s="78"/>
    </row>
    <row r="66" spans="1:3" ht="24" customHeight="1">
      <c r="B66" s="56" t="s">
        <v>32</v>
      </c>
      <c r="C66" s="60"/>
    </row>
    <row r="67" spans="1:3" ht="24" customHeight="1">
      <c r="A67" s="95"/>
      <c r="B67" s="96"/>
      <c r="C67" s="78"/>
    </row>
  </sheetData>
  <printOptions horizontalCentered="1"/>
  <pageMargins left="0.74" right="0.3" top="0.78700000000000003" bottom="0.118110236220472" header="0.31496062992126" footer="0.31496062992126"/>
  <pageSetup paperSize="9" scale="95" fitToHeight="6" orientation="portrait" r:id="rId1"/>
  <rowBreaks count="2" manualBreakCount="2">
    <brk id="22" max="6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view="pageBreakPreview" topLeftCell="A13" zoomScale="85" zoomScaleNormal="130" zoomScaleSheetLayoutView="85" workbookViewId="0">
      <selection activeCell="A13" sqref="A1:F1048576"/>
    </sheetView>
  </sheetViews>
  <sheetFormatPr defaultColWidth="10.54296875" defaultRowHeight="24" customHeight="1"/>
  <cols>
    <col min="1" max="1" width="64.1796875" style="11" customWidth="1"/>
    <col min="2" max="2" width="9.7265625" style="11" customWidth="1"/>
    <col min="3" max="3" width="1.54296875" style="10" customWidth="1"/>
    <col min="4" max="4" width="15.7265625" style="10" customWidth="1"/>
    <col min="5" max="5" width="1.453125" style="10" customWidth="1"/>
    <col min="6" max="6" width="15.7265625" style="10" customWidth="1"/>
    <col min="7" max="16384" width="10.54296875" style="10"/>
  </cols>
  <sheetData>
    <row r="1" spans="1:6" s="7" customFormat="1" ht="24" customHeight="1">
      <c r="A1" s="4" t="s">
        <v>0</v>
      </c>
      <c r="B1" s="5"/>
      <c r="C1" s="6"/>
      <c r="D1" s="6"/>
      <c r="E1" s="6"/>
      <c r="F1" s="6"/>
    </row>
    <row r="2" spans="1:6" s="7" customFormat="1" ht="24" customHeight="1">
      <c r="A2" s="18" t="s">
        <v>33</v>
      </c>
      <c r="B2" s="5"/>
      <c r="C2" s="6"/>
      <c r="D2" s="6"/>
      <c r="E2" s="6"/>
      <c r="F2" s="6"/>
    </row>
    <row r="3" spans="1:6" s="7" customFormat="1" ht="24" customHeight="1">
      <c r="A3" s="102" t="s">
        <v>109</v>
      </c>
      <c r="B3" s="5"/>
      <c r="C3" s="6"/>
      <c r="D3" s="6"/>
      <c r="E3" s="6"/>
      <c r="F3" s="6"/>
    </row>
    <row r="4" spans="1:6" s="7" customFormat="1" ht="24" customHeight="1">
      <c r="B4" s="5"/>
      <c r="C4" s="6"/>
      <c r="D4" s="8"/>
      <c r="E4" s="6"/>
      <c r="F4" s="9" t="s">
        <v>2</v>
      </c>
    </row>
    <row r="5" spans="1:6" ht="24" customHeight="1">
      <c r="B5" s="12" t="s">
        <v>3</v>
      </c>
      <c r="C5" s="13"/>
      <c r="D5" s="28">
        <v>2564</v>
      </c>
      <c r="E5" s="29"/>
      <c r="F5" s="28">
        <v>2563</v>
      </c>
    </row>
    <row r="6" spans="1:6" ht="24" customHeight="1">
      <c r="A6" s="3" t="s">
        <v>34</v>
      </c>
      <c r="B6" s="12"/>
      <c r="C6" s="13"/>
      <c r="D6" s="28"/>
      <c r="E6" s="29"/>
      <c r="F6" s="14"/>
    </row>
    <row r="7" spans="1:6" ht="24" customHeight="1">
      <c r="A7" s="3" t="s">
        <v>35</v>
      </c>
      <c r="B7" s="15"/>
    </row>
    <row r="8" spans="1:6" ht="24" customHeight="1">
      <c r="A8" s="16" t="s">
        <v>81</v>
      </c>
      <c r="B8" s="15"/>
      <c r="D8" s="20">
        <v>894289522</v>
      </c>
      <c r="E8" s="20"/>
      <c r="F8" s="104">
        <v>930788341</v>
      </c>
    </row>
    <row r="9" spans="1:6" ht="24" customHeight="1">
      <c r="A9" s="16" t="s">
        <v>36</v>
      </c>
      <c r="B9" s="15">
        <v>17</v>
      </c>
      <c r="D9" s="20">
        <v>15512227</v>
      </c>
      <c r="E9" s="20"/>
      <c r="F9" s="104">
        <v>5810594</v>
      </c>
    </row>
    <row r="10" spans="1:6" ht="24" customHeight="1">
      <c r="A10" s="3" t="s">
        <v>37</v>
      </c>
      <c r="B10" s="15"/>
      <c r="D10" s="22">
        <f>SUM(D8:D9)</f>
        <v>909801749</v>
      </c>
      <c r="E10" s="20"/>
      <c r="F10" s="22">
        <f>SUM(F8:F9)</f>
        <v>936598935</v>
      </c>
    </row>
    <row r="11" spans="1:6" ht="24" customHeight="1">
      <c r="A11" s="3" t="s">
        <v>38</v>
      </c>
      <c r="B11" s="15"/>
      <c r="D11" s="20"/>
      <c r="E11" s="20"/>
      <c r="F11" s="20"/>
    </row>
    <row r="12" spans="1:6" ht="24" customHeight="1">
      <c r="A12" s="16" t="s">
        <v>76</v>
      </c>
      <c r="B12" s="15"/>
      <c r="D12" s="20">
        <v>764329035</v>
      </c>
      <c r="E12" s="20"/>
      <c r="F12" s="104">
        <v>728497762</v>
      </c>
    </row>
    <row r="13" spans="1:6" ht="24" customHeight="1">
      <c r="A13" s="16" t="s">
        <v>82</v>
      </c>
      <c r="B13" s="15"/>
      <c r="D13" s="20">
        <v>52392338</v>
      </c>
      <c r="E13" s="20"/>
      <c r="F13" s="103">
        <v>47880362</v>
      </c>
    </row>
    <row r="14" spans="1:6" ht="24" customHeight="1">
      <c r="A14" s="16" t="s">
        <v>39</v>
      </c>
      <c r="B14" s="15"/>
      <c r="D14" s="20">
        <v>70331540</v>
      </c>
      <c r="E14" s="20"/>
      <c r="F14" s="103">
        <v>83383229</v>
      </c>
    </row>
    <row r="15" spans="1:6" ht="24" customHeight="1">
      <c r="A15" s="16" t="s">
        <v>131</v>
      </c>
      <c r="B15" s="15">
        <v>18</v>
      </c>
      <c r="D15" s="20">
        <v>0</v>
      </c>
      <c r="E15" s="20"/>
      <c r="F15" s="103">
        <v>3841812</v>
      </c>
    </row>
    <row r="16" spans="1:6" ht="24" customHeight="1">
      <c r="A16" s="3" t="s">
        <v>40</v>
      </c>
      <c r="B16" s="15"/>
      <c r="D16" s="22">
        <f>SUM(D12:D15)</f>
        <v>887052913</v>
      </c>
      <c r="E16" s="20"/>
      <c r="F16" s="22">
        <f>SUM(F12:F15)</f>
        <v>863603165</v>
      </c>
    </row>
    <row r="17" spans="1:6" ht="24" customHeight="1">
      <c r="A17" s="3" t="s">
        <v>101</v>
      </c>
      <c r="B17" s="15"/>
      <c r="D17" s="21">
        <f>D10-D16</f>
        <v>22748836</v>
      </c>
      <c r="E17" s="20"/>
      <c r="F17" s="21">
        <f>F10-F16</f>
        <v>72995770</v>
      </c>
    </row>
    <row r="18" spans="1:6" ht="24" customHeight="1">
      <c r="A18" s="11" t="s">
        <v>102</v>
      </c>
      <c r="B18" s="15">
        <v>13</v>
      </c>
      <c r="D18" s="23">
        <v>-160040</v>
      </c>
      <c r="E18" s="20"/>
      <c r="F18" s="105">
        <v>-118394</v>
      </c>
    </row>
    <row r="19" spans="1:6" ht="24" customHeight="1">
      <c r="A19" s="18" t="s">
        <v>134</v>
      </c>
      <c r="B19" s="15"/>
      <c r="D19" s="30">
        <f>SUM(D17:D18)</f>
        <v>22588796</v>
      </c>
      <c r="E19" s="20"/>
      <c r="F19" s="30">
        <f>SUM(F17:F18)</f>
        <v>72877376</v>
      </c>
    </row>
    <row r="20" spans="1:6" ht="24" customHeight="1">
      <c r="A20" s="16" t="s">
        <v>91</v>
      </c>
      <c r="B20" s="15">
        <v>20</v>
      </c>
      <c r="D20" s="23">
        <v>-4374689</v>
      </c>
      <c r="E20" s="21"/>
      <c r="F20" s="105">
        <v>-14964233</v>
      </c>
    </row>
    <row r="21" spans="1:6" ht="24" customHeight="1">
      <c r="A21" s="3" t="s">
        <v>110</v>
      </c>
      <c r="D21" s="22">
        <f>SUM(D19:D20)</f>
        <v>18214107</v>
      </c>
      <c r="E21" s="21"/>
      <c r="F21" s="22">
        <f>SUM(F19:F20)</f>
        <v>57913143</v>
      </c>
    </row>
    <row r="22" spans="1:6" ht="24" customHeight="1">
      <c r="A22" s="106" t="s">
        <v>111</v>
      </c>
      <c r="D22" s="11"/>
      <c r="E22" s="11"/>
      <c r="F22" s="11"/>
    </row>
    <row r="23" spans="1:6" ht="24" customHeight="1">
      <c r="A23" s="107" t="s">
        <v>112</v>
      </c>
      <c r="D23" s="11"/>
      <c r="E23" s="11"/>
      <c r="F23" s="11"/>
    </row>
    <row r="24" spans="1:6" ht="24" customHeight="1">
      <c r="A24" s="108" t="s">
        <v>125</v>
      </c>
      <c r="D24" s="11"/>
      <c r="E24" s="11"/>
      <c r="F24" s="11"/>
    </row>
    <row r="25" spans="1:6" ht="24" customHeight="1">
      <c r="A25" s="108" t="s">
        <v>124</v>
      </c>
      <c r="D25" s="105">
        <v>4700526</v>
      </c>
      <c r="E25" s="21"/>
      <c r="F25" s="105">
        <v>-994582</v>
      </c>
    </row>
    <row r="26" spans="1:6" ht="24" customHeight="1">
      <c r="A26" s="106" t="s">
        <v>113</v>
      </c>
      <c r="D26" s="109">
        <f>D25</f>
        <v>4700526</v>
      </c>
      <c r="E26" s="21"/>
      <c r="F26" s="109">
        <f>F25</f>
        <v>-994582</v>
      </c>
    </row>
    <row r="27" spans="1:6" ht="24" customHeight="1" thickBot="1">
      <c r="A27" s="106" t="s">
        <v>114</v>
      </c>
      <c r="D27" s="110">
        <f>SUM(D26,D21)</f>
        <v>22914633</v>
      </c>
      <c r="E27" s="21"/>
      <c r="F27" s="110">
        <f>SUM(F26,F21)</f>
        <v>56918561</v>
      </c>
    </row>
    <row r="28" spans="1:6" ht="24" customHeight="1" thickTop="1">
      <c r="D28" s="21"/>
      <c r="E28" s="21"/>
      <c r="F28" s="21"/>
    </row>
    <row r="29" spans="1:6" ht="24" customHeight="1">
      <c r="A29" s="3" t="s">
        <v>63</v>
      </c>
      <c r="B29" s="15">
        <v>21</v>
      </c>
    </row>
    <row r="30" spans="1:6" ht="24" customHeight="1" thickBot="1">
      <c r="A30" s="11" t="s">
        <v>92</v>
      </c>
      <c r="D30" s="34">
        <f>D21/121500000</f>
        <v>0.14991034567901235</v>
      </c>
      <c r="E30" s="35"/>
      <c r="F30" s="34">
        <f>F21/121500000</f>
        <v>0.4766513827160494</v>
      </c>
    </row>
    <row r="31" spans="1:6" ht="24" customHeight="1" thickTop="1">
      <c r="D31" s="32"/>
      <c r="E31" s="32"/>
      <c r="F31" s="32"/>
    </row>
    <row r="32" spans="1:6" ht="24" customHeight="1">
      <c r="A32" s="108" t="s">
        <v>12</v>
      </c>
      <c r="B32" s="26"/>
      <c r="D32" s="24"/>
      <c r="E32" s="25"/>
      <c r="F32" s="24"/>
    </row>
    <row r="33" spans="2:6" ht="24" customHeight="1">
      <c r="B33" s="26"/>
      <c r="D33" s="24"/>
      <c r="E33" s="25"/>
      <c r="F33" s="24"/>
    </row>
  </sheetData>
  <printOptions horizontalCentered="1"/>
  <pageMargins left="0.82" right="0.31496062992126" top="0.78740157480314998" bottom="0.19" header="0.31496062992126" footer="0.31496062992126"/>
  <pageSetup paperSize="9" scale="85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3"/>
  <sheetViews>
    <sheetView showGridLines="0" view="pageBreakPreview" zoomScaleNormal="69" zoomScaleSheetLayoutView="100" workbookViewId="0">
      <selection activeCell="E20" sqref="E20"/>
    </sheetView>
  </sheetViews>
  <sheetFormatPr defaultColWidth="9.26953125" defaultRowHeight="24" customHeight="1"/>
  <cols>
    <col min="1" max="1" width="27.26953125" style="40" customWidth="1"/>
    <col min="2" max="2" width="8" style="41" customWidth="1"/>
    <col min="3" max="3" width="15.7265625" style="41" customWidth="1"/>
    <col min="4" max="4" width="1.54296875" style="41" customWidth="1"/>
    <col min="5" max="5" width="15.7265625" style="41" customWidth="1"/>
    <col min="6" max="6" width="1.54296875" style="41" customWidth="1"/>
    <col min="7" max="7" width="15.7265625" style="41" customWidth="1"/>
    <col min="8" max="8" width="1.54296875" style="42" customWidth="1"/>
    <col min="9" max="9" width="15.7265625" style="41" customWidth="1"/>
    <col min="10" max="10" width="1.54296875" style="41" customWidth="1"/>
    <col min="11" max="11" width="15.7265625" style="41" customWidth="1"/>
    <col min="12" max="12" width="1.54296875" style="1" customWidth="1"/>
    <col min="13" max="13" width="13.54296875" style="1" customWidth="1"/>
    <col min="14" max="16384" width="9.26953125" style="1"/>
  </cols>
  <sheetData>
    <row r="1" spans="1:11" ht="24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24" customHeight="1">
      <c r="A2" s="122" t="s">
        <v>52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4" customHeight="1">
      <c r="A3" s="122" t="s">
        <v>109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4" customHeight="1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s="2" customFormat="1" ht="24" customHeight="1">
      <c r="A5" s="43"/>
      <c r="B5" s="44"/>
      <c r="C5" s="44" t="s">
        <v>93</v>
      </c>
      <c r="D5" s="44"/>
      <c r="E5" s="44"/>
      <c r="F5" s="44"/>
      <c r="G5" s="124" t="s">
        <v>27</v>
      </c>
      <c r="H5" s="124"/>
      <c r="I5" s="124"/>
      <c r="J5" s="44"/>
      <c r="K5" s="44"/>
    </row>
    <row r="6" spans="1:11" s="2" customFormat="1" ht="24" customHeight="1">
      <c r="A6" s="43"/>
      <c r="B6" s="44"/>
      <c r="C6" s="44" t="s">
        <v>60</v>
      </c>
      <c r="D6" s="44"/>
      <c r="E6" s="44" t="s">
        <v>53</v>
      </c>
      <c r="F6" s="44"/>
      <c r="G6" s="45" t="s">
        <v>54</v>
      </c>
      <c r="H6" s="45"/>
      <c r="I6" s="44"/>
      <c r="J6" s="44"/>
      <c r="K6" s="44"/>
    </row>
    <row r="7" spans="1:11" s="2" customFormat="1" ht="24" customHeight="1">
      <c r="A7" s="43"/>
      <c r="B7" s="44"/>
      <c r="C7" s="46" t="s">
        <v>61</v>
      </c>
      <c r="D7" s="44"/>
      <c r="E7" s="46" t="s">
        <v>62</v>
      </c>
      <c r="F7" s="44"/>
      <c r="G7" s="46" t="s">
        <v>55</v>
      </c>
      <c r="H7" s="45"/>
      <c r="I7" s="46" t="s">
        <v>56</v>
      </c>
      <c r="J7" s="44"/>
      <c r="K7" s="46" t="s">
        <v>57</v>
      </c>
    </row>
    <row r="8" spans="1:11" s="2" customFormat="1" ht="24" customHeight="1">
      <c r="A8" s="43"/>
      <c r="B8" s="44"/>
      <c r="C8" s="45"/>
      <c r="D8" s="44"/>
      <c r="E8" s="45"/>
      <c r="F8" s="44"/>
      <c r="G8" s="45"/>
      <c r="H8" s="45"/>
      <c r="I8" s="45"/>
      <c r="J8" s="44"/>
      <c r="K8" s="45"/>
    </row>
    <row r="9" spans="1:11" ht="24" customHeight="1">
      <c r="A9" s="47" t="s">
        <v>86</v>
      </c>
      <c r="C9" s="48">
        <v>121500000</v>
      </c>
      <c r="D9" s="48"/>
      <c r="E9" s="48">
        <v>233350000</v>
      </c>
      <c r="F9" s="48"/>
      <c r="G9" s="48">
        <v>12150000</v>
      </c>
      <c r="H9" s="49"/>
      <c r="I9" s="48">
        <v>141707438</v>
      </c>
      <c r="J9" s="48"/>
      <c r="K9" s="48">
        <f>SUM(C9:I9)</f>
        <v>508707438</v>
      </c>
    </row>
    <row r="10" spans="1:11" ht="24" customHeight="1">
      <c r="A10" s="111" t="s">
        <v>110</v>
      </c>
      <c r="C10" s="113">
        <v>0</v>
      </c>
      <c r="D10" s="114"/>
      <c r="E10" s="113">
        <v>0</v>
      </c>
      <c r="F10" s="114"/>
      <c r="G10" s="113">
        <v>0</v>
      </c>
      <c r="H10" s="114"/>
      <c r="I10" s="113">
        <f>PL!F21</f>
        <v>57913143</v>
      </c>
      <c r="J10" s="114"/>
      <c r="K10" s="113">
        <f>SUM(C10:J10)</f>
        <v>57913143</v>
      </c>
    </row>
    <row r="11" spans="1:11" ht="24" customHeight="1">
      <c r="A11" s="111" t="s">
        <v>113</v>
      </c>
      <c r="C11" s="115">
        <v>0</v>
      </c>
      <c r="D11" s="114"/>
      <c r="E11" s="115">
        <v>0</v>
      </c>
      <c r="F11" s="114"/>
      <c r="G11" s="115">
        <v>0</v>
      </c>
      <c r="H11" s="114"/>
      <c r="I11" s="115">
        <f>PL!F26</f>
        <v>-994582</v>
      </c>
      <c r="J11" s="114"/>
      <c r="K11" s="115">
        <f>SUM(C11:I11)</f>
        <v>-994582</v>
      </c>
    </row>
    <row r="12" spans="1:11" ht="24" customHeight="1">
      <c r="A12" s="112" t="s">
        <v>114</v>
      </c>
      <c r="C12" s="116">
        <f>SUM(C10:C11)</f>
        <v>0</v>
      </c>
      <c r="D12" s="114"/>
      <c r="E12" s="116">
        <f>SUM(E10:E11)</f>
        <v>0</v>
      </c>
      <c r="F12" s="114"/>
      <c r="G12" s="116">
        <f>SUM(G10:G11)</f>
        <v>0</v>
      </c>
      <c r="H12" s="114"/>
      <c r="I12" s="116">
        <f>SUM(I10:I11)</f>
        <v>56918561</v>
      </c>
      <c r="J12" s="114"/>
      <c r="K12" s="116">
        <f>SUM(K10:K11)</f>
        <v>56918561</v>
      </c>
    </row>
    <row r="13" spans="1:11" ht="24" customHeight="1">
      <c r="A13" s="112" t="s">
        <v>128</v>
      </c>
      <c r="C13" s="114">
        <v>0</v>
      </c>
      <c r="D13" s="114"/>
      <c r="E13" s="114">
        <v>0</v>
      </c>
      <c r="F13" s="114"/>
      <c r="G13" s="114">
        <v>0</v>
      </c>
      <c r="H13" s="114"/>
      <c r="I13" s="114">
        <v>-54675000</v>
      </c>
      <c r="J13" s="114"/>
      <c r="K13" s="114">
        <f>SUM(C13:I13)</f>
        <v>-54675000</v>
      </c>
    </row>
    <row r="14" spans="1:11" ht="24" customHeight="1" thickBot="1">
      <c r="A14" s="117" t="s">
        <v>115</v>
      </c>
      <c r="C14" s="51">
        <f>SUM(C9,C12:C13)</f>
        <v>121500000</v>
      </c>
      <c r="D14" s="49"/>
      <c r="E14" s="51">
        <f>SUM(E9,E12:E13)</f>
        <v>233350000</v>
      </c>
      <c r="F14" s="49"/>
      <c r="G14" s="51">
        <f>SUM(G9,G12:G13)</f>
        <v>12150000</v>
      </c>
      <c r="H14" s="49"/>
      <c r="I14" s="51">
        <f>SUM(I9,I12:I13)</f>
        <v>143950999</v>
      </c>
      <c r="J14" s="49"/>
      <c r="K14" s="51">
        <f>SUM(K9,K12:K13)</f>
        <v>510950999</v>
      </c>
    </row>
    <row r="15" spans="1:11" ht="24" customHeight="1" thickTop="1">
      <c r="A15" s="50"/>
      <c r="C15" s="52"/>
      <c r="D15" s="52"/>
      <c r="E15" s="52"/>
      <c r="F15" s="52"/>
      <c r="G15" s="52"/>
      <c r="H15" s="53"/>
      <c r="I15" s="52"/>
      <c r="J15" s="52"/>
      <c r="K15" s="52"/>
    </row>
    <row r="16" spans="1:11" ht="24" customHeight="1">
      <c r="A16" s="47" t="s">
        <v>100</v>
      </c>
      <c r="C16" s="48">
        <v>121500000</v>
      </c>
      <c r="D16" s="48"/>
      <c r="E16" s="48">
        <v>233350000</v>
      </c>
      <c r="F16" s="48"/>
      <c r="G16" s="48">
        <v>12150000</v>
      </c>
      <c r="H16" s="49"/>
      <c r="I16" s="48">
        <v>143950999</v>
      </c>
      <c r="J16" s="48"/>
      <c r="K16" s="48">
        <f>SUM(C16:I16)</f>
        <v>510950999</v>
      </c>
    </row>
    <row r="17" spans="1:12" ht="24" customHeight="1">
      <c r="A17" s="111" t="s">
        <v>110</v>
      </c>
      <c r="C17" s="113">
        <v>0</v>
      </c>
      <c r="D17" s="114"/>
      <c r="E17" s="113">
        <v>0</v>
      </c>
      <c r="F17" s="114"/>
      <c r="G17" s="113">
        <v>0</v>
      </c>
      <c r="H17" s="114"/>
      <c r="I17" s="113">
        <f>PL!D21</f>
        <v>18214107</v>
      </c>
      <c r="J17" s="114"/>
      <c r="K17" s="113">
        <f>SUM(C17:J17)</f>
        <v>18214107</v>
      </c>
    </row>
    <row r="18" spans="1:12" ht="24" customHeight="1">
      <c r="A18" s="111" t="s">
        <v>113</v>
      </c>
      <c r="C18" s="115">
        <v>0</v>
      </c>
      <c r="D18" s="114"/>
      <c r="E18" s="115">
        <v>0</v>
      </c>
      <c r="F18" s="114"/>
      <c r="G18" s="115">
        <v>0</v>
      </c>
      <c r="H18" s="114"/>
      <c r="I18" s="115">
        <f>PL!D26</f>
        <v>4700526</v>
      </c>
      <c r="J18" s="114"/>
      <c r="K18" s="115">
        <f>SUM(C18:I18)</f>
        <v>4700526</v>
      </c>
    </row>
    <row r="19" spans="1:12" ht="24" customHeight="1">
      <c r="A19" s="112" t="s">
        <v>114</v>
      </c>
      <c r="C19" s="116">
        <f>SUM(C17:C18)</f>
        <v>0</v>
      </c>
      <c r="D19" s="114"/>
      <c r="E19" s="116">
        <f>SUM(E17:E18)</f>
        <v>0</v>
      </c>
      <c r="F19" s="114"/>
      <c r="G19" s="116">
        <f>SUM(G17:G18)</f>
        <v>0</v>
      </c>
      <c r="H19" s="114"/>
      <c r="I19" s="116">
        <f>SUM(I17:I18)</f>
        <v>22914633</v>
      </c>
      <c r="J19" s="114"/>
      <c r="K19" s="116">
        <f>SUM(K17:K18)</f>
        <v>22914633</v>
      </c>
    </row>
    <row r="20" spans="1:12" ht="24" customHeight="1">
      <c r="A20" s="112" t="s">
        <v>128</v>
      </c>
      <c r="C20" s="114">
        <v>0</v>
      </c>
      <c r="D20" s="114"/>
      <c r="E20" s="114">
        <v>0</v>
      </c>
      <c r="F20" s="114"/>
      <c r="G20" s="114">
        <v>0</v>
      </c>
      <c r="H20" s="114"/>
      <c r="I20" s="114">
        <v>-54675000</v>
      </c>
      <c r="J20" s="114"/>
      <c r="K20" s="114">
        <f>SUM(C20:I20)</f>
        <v>-54675000</v>
      </c>
    </row>
    <row r="21" spans="1:12" ht="24" customHeight="1" thickBot="1">
      <c r="A21" s="117" t="s">
        <v>116</v>
      </c>
      <c r="C21" s="51">
        <f>SUM(C16,C19:C20)</f>
        <v>121500000</v>
      </c>
      <c r="D21" s="49"/>
      <c r="E21" s="51">
        <f>SUM(E16,E19:E20)</f>
        <v>233350000</v>
      </c>
      <c r="F21" s="49"/>
      <c r="G21" s="51">
        <f>SUM(G16,G19:G20)</f>
        <v>12150000</v>
      </c>
      <c r="H21" s="49"/>
      <c r="I21" s="51">
        <f>SUM(I16,I19:I20)</f>
        <v>112190632</v>
      </c>
      <c r="J21" s="49"/>
      <c r="K21" s="51">
        <f>SUM(K16,K19:K20)</f>
        <v>479190632</v>
      </c>
    </row>
    <row r="22" spans="1:12" ht="24" customHeight="1" thickTop="1">
      <c r="A22" s="50"/>
      <c r="C22" s="52"/>
      <c r="D22" s="52"/>
      <c r="E22" s="52"/>
      <c r="F22" s="52"/>
      <c r="G22" s="52"/>
      <c r="H22" s="52"/>
      <c r="I22" s="52"/>
      <c r="J22" s="54"/>
      <c r="K22" s="119">
        <f>SUM(K21-BS!E58)</f>
        <v>0</v>
      </c>
      <c r="L22" s="37"/>
    </row>
    <row r="23" spans="1:12" ht="24" customHeight="1">
      <c r="A23" s="40" t="s">
        <v>12</v>
      </c>
    </row>
  </sheetData>
  <mergeCells count="2">
    <mergeCell ref="A4:K4"/>
    <mergeCell ref="G5:I5"/>
  </mergeCells>
  <printOptions horizontalCentered="1"/>
  <pageMargins left="0.82" right="0.39370078740157499" top="0.78700000000000003" bottom="0.31496062992126" header="0.31496062992126" footer="0.31496062992126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showGridLines="0" view="pageBreakPreview" topLeftCell="A41" zoomScaleNormal="100" zoomScaleSheetLayoutView="100" workbookViewId="0">
      <selection activeCell="D48" sqref="D48"/>
    </sheetView>
  </sheetViews>
  <sheetFormatPr defaultColWidth="10.54296875" defaultRowHeight="24" customHeight="1"/>
  <cols>
    <col min="1" max="1" width="60.453125" style="11" customWidth="1"/>
    <col min="2" max="2" width="6.81640625" style="11" customWidth="1"/>
    <col min="3" max="3" width="1.54296875" style="10" customWidth="1"/>
    <col min="4" max="4" width="15.7265625" style="10" customWidth="1"/>
    <col min="5" max="5" width="1.453125" style="10" customWidth="1"/>
    <col min="6" max="6" width="15.7265625" style="10" customWidth="1"/>
    <col min="7" max="7" width="17.7265625" style="10" customWidth="1"/>
    <col min="8" max="8" width="14.26953125" style="10" customWidth="1"/>
    <col min="9" max="9" width="11.7265625" style="10" bestFit="1" customWidth="1"/>
    <col min="10" max="16384" width="10.54296875" style="10"/>
  </cols>
  <sheetData>
    <row r="1" spans="1:6" s="7" customFormat="1" ht="24" customHeight="1">
      <c r="A1" s="4" t="s">
        <v>0</v>
      </c>
      <c r="B1" s="5"/>
      <c r="C1" s="6"/>
      <c r="D1" s="6"/>
      <c r="E1" s="6"/>
      <c r="F1" s="6"/>
    </row>
    <row r="2" spans="1:6" s="7" customFormat="1" ht="24" customHeight="1">
      <c r="A2" s="18" t="s">
        <v>41</v>
      </c>
      <c r="B2" s="5"/>
      <c r="C2" s="6"/>
      <c r="D2" s="6"/>
      <c r="E2" s="6"/>
      <c r="F2" s="6"/>
    </row>
    <row r="3" spans="1:6" s="7" customFormat="1" ht="24" customHeight="1">
      <c r="A3" s="102" t="s">
        <v>109</v>
      </c>
      <c r="B3" s="5"/>
      <c r="C3" s="6"/>
      <c r="D3" s="6"/>
      <c r="E3" s="6"/>
      <c r="F3" s="6"/>
    </row>
    <row r="4" spans="1:6" s="7" customFormat="1" ht="24" customHeight="1">
      <c r="B4" s="5"/>
      <c r="C4" s="6"/>
      <c r="D4" s="8"/>
      <c r="E4" s="6"/>
      <c r="F4" s="9" t="s">
        <v>2</v>
      </c>
    </row>
    <row r="5" spans="1:6" ht="24" customHeight="1">
      <c r="B5" s="12"/>
      <c r="C5" s="13"/>
      <c r="D5" s="28">
        <v>2564</v>
      </c>
      <c r="E5" s="29"/>
      <c r="F5" s="28">
        <v>2563</v>
      </c>
    </row>
    <row r="6" spans="1:6" ht="24" customHeight="1">
      <c r="A6" s="3" t="s">
        <v>58</v>
      </c>
      <c r="B6" s="33"/>
      <c r="D6" s="19"/>
      <c r="E6" s="19"/>
      <c r="F6" s="19"/>
    </row>
    <row r="7" spans="1:6" ht="24" customHeight="1">
      <c r="A7" s="11" t="s">
        <v>94</v>
      </c>
      <c r="B7" s="33"/>
      <c r="D7" s="21">
        <f>SUM(PL!D19)</f>
        <v>22588796</v>
      </c>
      <c r="E7" s="21"/>
      <c r="F7" s="21">
        <f>PL!F19</f>
        <v>72877376</v>
      </c>
    </row>
    <row r="8" spans="1:6" ht="24" customHeight="1">
      <c r="A8" s="11" t="s">
        <v>95</v>
      </c>
      <c r="B8" s="33"/>
      <c r="D8" s="20"/>
      <c r="E8" s="20"/>
      <c r="F8" s="20"/>
    </row>
    <row r="9" spans="1:6" ht="24" customHeight="1">
      <c r="A9" s="11" t="s">
        <v>42</v>
      </c>
      <c r="B9" s="33"/>
      <c r="D9" s="20"/>
      <c r="E9" s="20"/>
      <c r="F9" s="20"/>
    </row>
    <row r="10" spans="1:6" ht="24" customHeight="1">
      <c r="A10" s="16" t="s">
        <v>43</v>
      </c>
      <c r="B10" s="33"/>
      <c r="D10" s="21">
        <v>22188934</v>
      </c>
      <c r="E10" s="20"/>
      <c r="F10" s="103">
        <v>22744593</v>
      </c>
    </row>
    <row r="11" spans="1:6" ht="24" customHeight="1">
      <c r="A11" s="38" t="s">
        <v>118</v>
      </c>
      <c r="B11" s="33"/>
      <c r="D11" s="20">
        <v>-3460578</v>
      </c>
      <c r="E11" s="20"/>
      <c r="F11" s="20">
        <v>435281</v>
      </c>
    </row>
    <row r="12" spans="1:6" ht="24" customHeight="1">
      <c r="A12" s="38" t="s">
        <v>126</v>
      </c>
      <c r="B12" s="33"/>
      <c r="D12" s="20">
        <v>-2381804</v>
      </c>
      <c r="E12" s="20"/>
      <c r="F12" s="20">
        <v>0</v>
      </c>
    </row>
    <row r="13" spans="1:6" ht="24" customHeight="1">
      <c r="A13" s="16" t="s">
        <v>119</v>
      </c>
      <c r="B13" s="33"/>
      <c r="D13" s="20">
        <v>-1239030</v>
      </c>
      <c r="E13" s="20"/>
      <c r="F13" s="20">
        <v>-779089</v>
      </c>
    </row>
    <row r="14" spans="1:6" ht="24" customHeight="1">
      <c r="A14" s="16" t="s">
        <v>97</v>
      </c>
      <c r="B14" s="33"/>
      <c r="D14" s="20">
        <v>-709809</v>
      </c>
      <c r="E14" s="20"/>
      <c r="F14" s="20">
        <v>-124317</v>
      </c>
    </row>
    <row r="15" spans="1:6" ht="24" customHeight="1">
      <c r="A15" s="11" t="s">
        <v>44</v>
      </c>
      <c r="B15" s="33"/>
      <c r="D15" s="20">
        <v>4804128</v>
      </c>
      <c r="E15" s="20"/>
      <c r="F15" s="20">
        <v>5521943</v>
      </c>
    </row>
    <row r="16" spans="1:6" ht="24" customHeight="1">
      <c r="A16" s="11" t="s">
        <v>117</v>
      </c>
      <c r="B16" s="33"/>
      <c r="D16" s="20">
        <v>-380302</v>
      </c>
      <c r="E16" s="20"/>
      <c r="F16" s="20">
        <v>3154309</v>
      </c>
    </row>
    <row r="17" spans="1:7" ht="24" customHeight="1">
      <c r="A17" s="11" t="s">
        <v>45</v>
      </c>
      <c r="B17" s="33"/>
      <c r="D17" s="20">
        <v>-253354</v>
      </c>
      <c r="E17" s="20"/>
      <c r="F17" s="20">
        <v>-331842</v>
      </c>
    </row>
    <row r="18" spans="1:7" ht="24" customHeight="1">
      <c r="A18" s="39" t="s">
        <v>107</v>
      </c>
      <c r="B18" s="33"/>
      <c r="D18" s="23">
        <v>160040</v>
      </c>
      <c r="E18" s="20"/>
      <c r="F18" s="23">
        <v>118394</v>
      </c>
    </row>
    <row r="19" spans="1:7" ht="24" customHeight="1">
      <c r="A19" s="11" t="s">
        <v>106</v>
      </c>
      <c r="B19" s="33"/>
      <c r="D19" s="20">
        <f>SUM(D7:D18)</f>
        <v>41317021</v>
      </c>
      <c r="E19" s="20"/>
      <c r="F19" s="20">
        <f>SUM(F7:F18)</f>
        <v>103616648</v>
      </c>
    </row>
    <row r="20" spans="1:7" ht="24" customHeight="1">
      <c r="A20" s="11" t="s">
        <v>78</v>
      </c>
      <c r="B20" s="33"/>
      <c r="D20" s="20"/>
      <c r="E20" s="20"/>
      <c r="F20" s="20"/>
    </row>
    <row r="21" spans="1:7" ht="24" customHeight="1">
      <c r="A21" s="11" t="s">
        <v>67</v>
      </c>
      <c r="B21" s="33"/>
      <c r="D21" s="20">
        <v>65100771</v>
      </c>
      <c r="E21" s="20"/>
      <c r="F21" s="103">
        <v>-76301904</v>
      </c>
      <c r="G21" s="85"/>
    </row>
    <row r="22" spans="1:7" ht="24" customHeight="1">
      <c r="A22" s="11" t="s">
        <v>46</v>
      </c>
      <c r="B22" s="33"/>
      <c r="D22" s="20">
        <v>18030768</v>
      </c>
      <c r="E22" s="20"/>
      <c r="F22" s="103">
        <v>-25309703.000000015</v>
      </c>
    </row>
    <row r="23" spans="1:7" ht="24" customHeight="1">
      <c r="A23" s="16" t="s">
        <v>47</v>
      </c>
      <c r="B23" s="33"/>
      <c r="D23" s="20">
        <v>3274676</v>
      </c>
      <c r="E23" s="20"/>
      <c r="F23" s="103">
        <v>-3897429</v>
      </c>
    </row>
    <row r="24" spans="1:7" ht="24" customHeight="1">
      <c r="A24" s="11" t="s">
        <v>48</v>
      </c>
      <c r="B24" s="33"/>
      <c r="D24" s="20"/>
      <c r="E24" s="20"/>
      <c r="F24" s="20"/>
    </row>
    <row r="25" spans="1:7" ht="24" customHeight="1">
      <c r="A25" s="16" t="s">
        <v>68</v>
      </c>
      <c r="B25" s="33"/>
      <c r="D25" s="20">
        <v>-108023667</v>
      </c>
      <c r="E25" s="20"/>
      <c r="F25" s="20">
        <v>89207071</v>
      </c>
    </row>
    <row r="26" spans="1:7" ht="24" customHeight="1">
      <c r="A26" s="16" t="s">
        <v>49</v>
      </c>
      <c r="B26" s="33"/>
      <c r="D26" s="21">
        <v>-3846705</v>
      </c>
      <c r="E26" s="21"/>
      <c r="F26" s="21">
        <f>5998921+237320</f>
        <v>6236241</v>
      </c>
    </row>
    <row r="27" spans="1:7" ht="24" customHeight="1">
      <c r="A27" s="16" t="s">
        <v>84</v>
      </c>
      <c r="B27" s="33"/>
      <c r="D27" s="23">
        <v>-4366050</v>
      </c>
      <c r="E27" s="20"/>
      <c r="F27" s="105">
        <v>-2487113</v>
      </c>
    </row>
    <row r="28" spans="1:7" ht="24" customHeight="1">
      <c r="A28" s="16" t="s">
        <v>98</v>
      </c>
      <c r="B28" s="33"/>
      <c r="D28" s="20">
        <f>SUM(D19:D27)</f>
        <v>11486814</v>
      </c>
      <c r="E28" s="20"/>
      <c r="F28" s="20">
        <f>SUM(F19:F27)</f>
        <v>91063810.999999985</v>
      </c>
    </row>
    <row r="29" spans="1:7" ht="24" customHeight="1">
      <c r="A29" s="38" t="s">
        <v>103</v>
      </c>
      <c r="B29" s="33"/>
      <c r="D29" s="20">
        <v>-160040</v>
      </c>
      <c r="E29" s="20"/>
      <c r="F29" s="103">
        <v>-118394</v>
      </c>
    </row>
    <row r="30" spans="1:7" ht="24" customHeight="1">
      <c r="A30" s="16" t="s">
        <v>69</v>
      </c>
      <c r="B30" s="33"/>
      <c r="D30" s="23">
        <v>-13058514</v>
      </c>
      <c r="E30" s="20"/>
      <c r="F30" s="105">
        <v>-8769575</v>
      </c>
    </row>
    <row r="31" spans="1:7" ht="24" customHeight="1">
      <c r="A31" s="18" t="s">
        <v>129</v>
      </c>
      <c r="B31" s="33"/>
      <c r="D31" s="23">
        <f>SUM(D28:D30)</f>
        <v>-1731740</v>
      </c>
      <c r="E31" s="20"/>
      <c r="F31" s="23">
        <f>SUM(F28:F30)</f>
        <v>82175841.999999985</v>
      </c>
    </row>
    <row r="32" spans="1:7" ht="24" customHeight="1">
      <c r="B32" s="33"/>
      <c r="D32" s="24"/>
      <c r="E32" s="25"/>
      <c r="F32" s="24"/>
    </row>
    <row r="33" spans="1:6" ht="24" customHeight="1">
      <c r="A33" s="17" t="s">
        <v>12</v>
      </c>
      <c r="B33" s="33"/>
    </row>
    <row r="34" spans="1:6" s="7" customFormat="1" ht="24" customHeight="1">
      <c r="A34" s="4" t="s">
        <v>0</v>
      </c>
      <c r="B34" s="5"/>
      <c r="C34" s="6"/>
      <c r="D34" s="6"/>
      <c r="E34" s="6"/>
      <c r="F34" s="6"/>
    </row>
    <row r="35" spans="1:6" s="7" customFormat="1" ht="24" customHeight="1">
      <c r="A35" s="18" t="s">
        <v>50</v>
      </c>
      <c r="B35" s="5"/>
      <c r="C35" s="6"/>
      <c r="D35" s="6"/>
      <c r="E35" s="6"/>
      <c r="F35" s="6"/>
    </row>
    <row r="36" spans="1:6" s="7" customFormat="1" ht="24" customHeight="1">
      <c r="A36" s="102" t="s">
        <v>109</v>
      </c>
      <c r="B36" s="5"/>
      <c r="C36" s="6"/>
      <c r="D36" s="6"/>
      <c r="E36" s="6"/>
      <c r="F36" s="6"/>
    </row>
    <row r="37" spans="1:6" s="7" customFormat="1" ht="24" customHeight="1">
      <c r="B37" s="5"/>
      <c r="C37" s="6"/>
      <c r="D37" s="8"/>
      <c r="E37" s="6"/>
      <c r="F37" s="9" t="s">
        <v>2</v>
      </c>
    </row>
    <row r="38" spans="1:6" ht="24" customHeight="1">
      <c r="B38" s="12"/>
      <c r="C38" s="13"/>
      <c r="D38" s="28">
        <v>2564</v>
      </c>
      <c r="E38" s="29"/>
      <c r="F38" s="28">
        <v>2563</v>
      </c>
    </row>
    <row r="39" spans="1:6" ht="24" customHeight="1">
      <c r="A39" s="3" t="s">
        <v>59</v>
      </c>
      <c r="B39" s="33"/>
      <c r="D39" s="24"/>
      <c r="E39" s="25"/>
      <c r="F39" s="24"/>
    </row>
    <row r="40" spans="1:6" ht="24" customHeight="1">
      <c r="A40" s="27" t="s">
        <v>104</v>
      </c>
      <c r="B40" s="33"/>
      <c r="D40" s="21">
        <v>-140562</v>
      </c>
      <c r="E40" s="21"/>
      <c r="F40" s="21">
        <v>-36695578</v>
      </c>
    </row>
    <row r="41" spans="1:6" ht="24" customHeight="1">
      <c r="A41" s="27" t="s">
        <v>105</v>
      </c>
      <c r="B41" s="33"/>
      <c r="D41" s="21">
        <v>-10143980</v>
      </c>
      <c r="E41" s="21"/>
      <c r="F41" s="21">
        <v>-10786986.999999987</v>
      </c>
    </row>
    <row r="42" spans="1:6" ht="24" customHeight="1">
      <c r="A42" s="27" t="s">
        <v>77</v>
      </c>
      <c r="B42" s="33"/>
      <c r="D42" s="21">
        <v>719397</v>
      </c>
      <c r="E42" s="21"/>
      <c r="F42" s="21">
        <v>386995</v>
      </c>
    </row>
    <row r="43" spans="1:6" ht="24" customHeight="1">
      <c r="A43" s="27" t="s">
        <v>85</v>
      </c>
      <c r="B43" s="33"/>
      <c r="D43" s="21">
        <v>254253</v>
      </c>
      <c r="E43" s="21"/>
      <c r="F43" s="21">
        <v>293020</v>
      </c>
    </row>
    <row r="44" spans="1:6" ht="24" customHeight="1">
      <c r="A44" s="3" t="s">
        <v>83</v>
      </c>
      <c r="B44" s="33"/>
      <c r="D44" s="22">
        <f>SUM(D40:D43)</f>
        <v>-9310892</v>
      </c>
      <c r="E44" s="20"/>
      <c r="F44" s="22">
        <f>SUM(F40:F43)</f>
        <v>-46802549.999999985</v>
      </c>
    </row>
    <row r="45" spans="1:6" ht="24" customHeight="1">
      <c r="A45" s="3" t="s">
        <v>79</v>
      </c>
      <c r="B45" s="33"/>
      <c r="D45" s="20"/>
      <c r="E45" s="20"/>
      <c r="F45" s="20"/>
    </row>
    <row r="46" spans="1:6" ht="24" customHeight="1">
      <c r="A46" s="11" t="s">
        <v>96</v>
      </c>
      <c r="B46" s="33"/>
      <c r="D46" s="20">
        <v>-1676860</v>
      </c>
      <c r="E46" s="20"/>
      <c r="F46" s="20">
        <v>-1441606</v>
      </c>
    </row>
    <row r="47" spans="1:6" ht="24" customHeight="1">
      <c r="A47" s="11" t="s">
        <v>74</v>
      </c>
      <c r="B47" s="33"/>
      <c r="D47" s="20">
        <v>-54675000</v>
      </c>
      <c r="E47" s="20"/>
      <c r="F47" s="20">
        <v>-54675000</v>
      </c>
    </row>
    <row r="48" spans="1:6" ht="24" customHeight="1">
      <c r="A48" s="3" t="s">
        <v>51</v>
      </c>
      <c r="B48" s="33"/>
      <c r="D48" s="22">
        <f>SUM(D46:D47)</f>
        <v>-56351860</v>
      </c>
      <c r="E48" s="20"/>
      <c r="F48" s="22">
        <f>SUM(F46:F47)</f>
        <v>-56116606</v>
      </c>
    </row>
    <row r="49" spans="1:6" ht="24" customHeight="1">
      <c r="A49" s="3" t="s">
        <v>80</v>
      </c>
      <c r="B49" s="33"/>
      <c r="D49" s="21">
        <f>SUM(D48,D44,D31)</f>
        <v>-67394492</v>
      </c>
      <c r="E49" s="20"/>
      <c r="F49" s="21">
        <f>SUM(F48,F44,F31)</f>
        <v>-20743314</v>
      </c>
    </row>
    <row r="50" spans="1:6" ht="24" customHeight="1">
      <c r="A50" s="16" t="s">
        <v>122</v>
      </c>
      <c r="B50" s="33"/>
      <c r="D50" s="21"/>
      <c r="E50" s="21"/>
      <c r="F50" s="21"/>
    </row>
    <row r="51" spans="1:6" ht="24" customHeight="1">
      <c r="A51" s="16" t="s">
        <v>121</v>
      </c>
      <c r="B51" s="33"/>
      <c r="D51" s="21">
        <v>4274</v>
      </c>
      <c r="E51" s="21"/>
      <c r="F51" s="21">
        <v>246010</v>
      </c>
    </row>
    <row r="52" spans="1:6" ht="24" customHeight="1">
      <c r="A52" s="18" t="s">
        <v>132</v>
      </c>
      <c r="B52" s="33"/>
      <c r="D52" s="23">
        <v>142246712</v>
      </c>
      <c r="E52" s="20"/>
      <c r="F52" s="23">
        <v>162744016</v>
      </c>
    </row>
    <row r="53" spans="1:6" ht="24" customHeight="1" thickBot="1">
      <c r="A53" s="4" t="s">
        <v>133</v>
      </c>
      <c r="B53" s="33"/>
      <c r="D53" s="31">
        <f>SUM(D49:D52)</f>
        <v>74856494</v>
      </c>
      <c r="E53" s="20"/>
      <c r="F53" s="31">
        <f>SUM(F49:F52)</f>
        <v>142246712</v>
      </c>
    </row>
    <row r="54" spans="1:6" ht="24" customHeight="1" thickTop="1">
      <c r="A54" s="4"/>
      <c r="B54" s="33"/>
      <c r="D54" s="36">
        <f>D53-BS!E8</f>
        <v>0</v>
      </c>
      <c r="E54" s="20"/>
      <c r="F54" s="20">
        <f>F53-BS!G8</f>
        <v>0</v>
      </c>
    </row>
    <row r="55" spans="1:6" ht="24" customHeight="1">
      <c r="A55" s="18" t="s">
        <v>70</v>
      </c>
      <c r="B55" s="33"/>
      <c r="D55" s="20"/>
      <c r="E55" s="20"/>
      <c r="F55" s="20"/>
    </row>
    <row r="56" spans="1:6" ht="24" customHeight="1">
      <c r="A56" s="16" t="s">
        <v>123</v>
      </c>
      <c r="B56" s="33"/>
      <c r="D56" s="20"/>
      <c r="E56" s="20"/>
      <c r="F56" s="20"/>
    </row>
    <row r="57" spans="1:6" ht="24" customHeight="1">
      <c r="A57" s="38" t="s">
        <v>130</v>
      </c>
      <c r="B57" s="33"/>
      <c r="D57" s="20">
        <v>1373489</v>
      </c>
      <c r="E57" s="20"/>
      <c r="F57" s="103">
        <v>4434251.2</v>
      </c>
    </row>
    <row r="58" spans="1:6" ht="24" customHeight="1">
      <c r="A58" s="38" t="s">
        <v>120</v>
      </c>
      <c r="B58" s="33"/>
      <c r="D58" s="20">
        <v>3412000</v>
      </c>
      <c r="E58" s="20"/>
      <c r="F58" s="103">
        <v>3290000</v>
      </c>
    </row>
    <row r="59" spans="1:6" ht="24" customHeight="1">
      <c r="A59" s="16"/>
      <c r="B59" s="33"/>
      <c r="D59" s="20"/>
      <c r="E59" s="20"/>
      <c r="F59" s="20"/>
    </row>
    <row r="60" spans="1:6" ht="24" customHeight="1">
      <c r="A60" s="17" t="s">
        <v>12</v>
      </c>
      <c r="B60" s="33"/>
    </row>
  </sheetData>
  <printOptions horizontalCentered="1"/>
  <pageMargins left="0.82" right="0.31496062992126" top="0.78740157480314998" bottom="0.19" header="0.31496062992126" footer="0.31496062992126"/>
  <pageSetup paperSize="9" scale="89" fitToHeight="6" orientation="portrait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F21A387975B499A5D7AE3169C2C81" ma:contentTypeVersion="13" ma:contentTypeDescription="Create a new document." ma:contentTypeScope="" ma:versionID="9e5217af21f915b3488744e2b60de109">
  <xsd:schema xmlns:xsd="http://www.w3.org/2001/XMLSchema" xmlns:xs="http://www.w3.org/2001/XMLSchema" xmlns:p="http://schemas.microsoft.com/office/2006/metadata/properties" xmlns:ns3="6704e323-2b3c-4c9d-ac13-d319117dd184" xmlns:ns4="1e50b169-b9d6-4f57-8fe2-7465094f8c5f" targetNamespace="http://schemas.microsoft.com/office/2006/metadata/properties" ma:root="true" ma:fieldsID="3d9656bea5cb7475416605406ff05e19" ns3:_="" ns4:_="">
    <xsd:import namespace="6704e323-2b3c-4c9d-ac13-d319117dd184"/>
    <xsd:import namespace="1e50b169-b9d6-4f57-8fe2-7465094f8c5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e323-2b3c-4c9d-ac13-d319117dd1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0b169-b9d6-4f57-8fe2-7465094f8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EEB1D-26FB-4367-87EF-F1C41ABA0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EF9418-C28B-46D9-8E6A-3DEABB267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4e323-2b3c-4c9d-ac13-d319117dd184"/>
    <ds:schemaRef ds:uri="1e50b169-b9d6-4f57-8fe2-7465094f8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6F0192-B7CD-4460-8F9E-A82982EEC19F}">
  <ds:schemaRefs>
    <ds:schemaRef ds:uri="http://purl.org/dc/elements/1.1/"/>
    <ds:schemaRef ds:uri="6704e323-2b3c-4c9d-ac13-d319117dd184"/>
    <ds:schemaRef ds:uri="http://schemas.microsoft.com/office/2006/metadata/properties"/>
    <ds:schemaRef ds:uri="http://purl.org/dc/terms/"/>
    <ds:schemaRef ds:uri="http://schemas.microsoft.com/office/2006/documentManagement/types"/>
    <ds:schemaRef ds:uri="1e50b169-b9d6-4f57-8fe2-7465094f8c5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</vt:lpstr>
      <vt:lpstr>CE</vt:lpstr>
      <vt:lpstr>CF </vt:lpstr>
      <vt:lpstr>BS!Print_Area</vt:lpstr>
      <vt:lpstr>CE!Print_Area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2022-02-08T04:52:52Z</cp:lastPrinted>
  <dcterms:created xsi:type="dcterms:W3CDTF">2011-05-02T09:09:37Z</dcterms:created>
  <dcterms:modified xsi:type="dcterms:W3CDTF">2022-02-25T01:08:49Z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0x0101005DAF21A387975B499A5D7AE3169C2C81</vt:lpwstr>
  </property>
</Properties>
</file>