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G:\L\L_Thai Poly Acrylic\2026\Q1'2026\SET\"/>
    </mc:Choice>
  </mc:AlternateContent>
  <xr:revisionPtr revIDLastSave="0" documentId="13_ncr:1_{32E0D186-B3DB-42C4-85D0-05114EB37CB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S" sheetId="6" r:id="rId1"/>
    <sheet name="PL" sheetId="4" r:id="rId2"/>
    <sheet name="CE" sheetId="2" r:id="rId3"/>
    <sheet name="CF" sheetId="8" r:id="rId4"/>
  </sheets>
  <definedNames>
    <definedName name="_xlnm.Print_Area" localSheetId="0">BS!$A$1:$G$73</definedName>
    <definedName name="_xlnm.Print_Area" localSheetId="2">CE!$A$1:$K$23</definedName>
    <definedName name="_xlnm.Print_Area" localSheetId="3">CF!$A$1:$G$58</definedName>
    <definedName name="_xlnm.Print_Area" localSheetId="1">PL!$A$1:$G$31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40" i="6" l="1"/>
  <c r="C13" i="2"/>
  <c r="E13" i="2"/>
  <c r="G13" i="2"/>
  <c r="C17" i="2"/>
  <c r="C18" i="2" s="1"/>
  <c r="E17" i="2"/>
  <c r="G17" i="2"/>
  <c r="E18" i="2"/>
  <c r="G18" i="2"/>
  <c r="G61" i="6" l="1"/>
  <c r="G64" i="6" l="1"/>
  <c r="G63" i="6"/>
  <c r="G60" i="6"/>
  <c r="G44" i="6"/>
  <c r="E44" i="6"/>
  <c r="G40" i="6"/>
  <c r="G45" i="6" s="1"/>
  <c r="G22" i="6"/>
  <c r="E22" i="6"/>
  <c r="G15" i="6"/>
  <c r="E15" i="6"/>
  <c r="E45" i="6" l="1"/>
  <c r="G23" i="6"/>
  <c r="G65" i="6"/>
  <c r="G66" i="6" s="1"/>
  <c r="G67" i="6" s="1"/>
  <c r="E23" i="6"/>
  <c r="G49" i="8" l="1"/>
  <c r="G46" i="8"/>
  <c r="G16" i="4"/>
  <c r="G11" i="4"/>
  <c r="K10" i="2"/>
  <c r="G17" i="4" l="1"/>
  <c r="G19" i="4" s="1"/>
  <c r="G21" i="4" s="1"/>
  <c r="E46" i="8"/>
  <c r="E51" i="8"/>
  <c r="E49" i="8"/>
  <c r="I11" i="2" l="1"/>
  <c r="I12" i="2" s="1"/>
  <c r="I13" i="2" s="1"/>
  <c r="G28" i="4"/>
  <c r="K11" i="2"/>
  <c r="K12" i="2" s="1"/>
  <c r="K13" i="2" s="1"/>
  <c r="G25" i="4"/>
  <c r="G8" i="8"/>
  <c r="G19" i="8" s="1"/>
  <c r="G30" i="8" s="1"/>
  <c r="G33" i="8" s="1"/>
  <c r="G50" i="8" s="1"/>
  <c r="G52" i="8" s="1"/>
  <c r="E11" i="4"/>
  <c r="E16" i="4"/>
  <c r="E17" i="4" l="1"/>
  <c r="E19" i="4" s="1"/>
  <c r="E8" i="8" s="1"/>
  <c r="E19" i="8" s="1"/>
  <c r="E30" i="8" l="1"/>
  <c r="E33" i="8" s="1"/>
  <c r="E50" i="8" s="1"/>
  <c r="E52" i="8" s="1"/>
  <c r="E53" i="8" s="1"/>
  <c r="E21" i="4"/>
  <c r="E28" i="4" s="1"/>
  <c r="K15" i="2"/>
  <c r="E60" i="6"/>
  <c r="I16" i="2" l="1"/>
  <c r="I17" i="2" s="1"/>
  <c r="I18" i="2" s="1"/>
  <c r="E25" i="4"/>
  <c r="K16" i="2" l="1"/>
  <c r="K17" i="2" s="1"/>
  <c r="K18" i="2" s="1"/>
  <c r="E64" i="6"/>
  <c r="E61" i="6" l="1"/>
  <c r="E63" i="6"/>
  <c r="E65" i="6" l="1"/>
  <c r="E66" i="6" s="1"/>
  <c r="E67" i="6" s="1"/>
  <c r="K19" i="2" l="1"/>
</calcChain>
</file>

<file path=xl/sharedStrings.xml><?xml version="1.0" encoding="utf-8"?>
<sst xmlns="http://schemas.openxmlformats.org/spreadsheetml/2006/main" count="177" uniqueCount="133">
  <si>
    <t>Thai Poly Acrylic Public Company Limited</t>
  </si>
  <si>
    <t>(Unit: Baht)</t>
  </si>
  <si>
    <t>Note</t>
  </si>
  <si>
    <t>(Unaudited</t>
  </si>
  <si>
    <t>but reviewed)</t>
  </si>
  <si>
    <t>Assets</t>
  </si>
  <si>
    <t>Current assets</t>
  </si>
  <si>
    <t>Cash and cash equivalents</t>
  </si>
  <si>
    <t>Other current assets</t>
  </si>
  <si>
    <t>Non-current assets</t>
  </si>
  <si>
    <t>Total non-current assets</t>
  </si>
  <si>
    <t>Total assets</t>
  </si>
  <si>
    <t>Liabilities and shareholders' equity</t>
  </si>
  <si>
    <t>Current liabilities</t>
  </si>
  <si>
    <t>Other current liabilities</t>
  </si>
  <si>
    <t>Total current liabilities</t>
  </si>
  <si>
    <t>Non-current liabilities</t>
  </si>
  <si>
    <t>Total non-current liabilities</t>
  </si>
  <si>
    <t>Total liabilities</t>
  </si>
  <si>
    <t>Shareholders' equity</t>
  </si>
  <si>
    <t>Share capital</t>
  </si>
  <si>
    <t xml:space="preserve">   Registered</t>
  </si>
  <si>
    <t>Share premium</t>
  </si>
  <si>
    <t xml:space="preserve">   Unappropriated</t>
  </si>
  <si>
    <t>Total shareholders' equity</t>
  </si>
  <si>
    <t>Total liabilities and shareholders' equity</t>
  </si>
  <si>
    <t>Directors</t>
  </si>
  <si>
    <t>Revenues</t>
  </si>
  <si>
    <t>Other income</t>
  </si>
  <si>
    <t>Total revenues</t>
  </si>
  <si>
    <t>Expenses</t>
  </si>
  <si>
    <t>Administrative expenses</t>
  </si>
  <si>
    <t>Total expenses</t>
  </si>
  <si>
    <t xml:space="preserve">   Depreciation and amortisation</t>
  </si>
  <si>
    <t xml:space="preserve">   Interest income</t>
  </si>
  <si>
    <t xml:space="preserve">   changes in operating assets and liabilities</t>
  </si>
  <si>
    <t xml:space="preserve">   Inventories</t>
  </si>
  <si>
    <t xml:space="preserve">   Other current assets</t>
  </si>
  <si>
    <t>Operating liabilities increase (decrease)</t>
  </si>
  <si>
    <t xml:space="preserve">   Other current liabilities</t>
  </si>
  <si>
    <t>Net cash flows used in financing activities</t>
  </si>
  <si>
    <t>Cash and cash equivalents at beginning of period</t>
  </si>
  <si>
    <t>Cash and cash equivalents at end of period</t>
  </si>
  <si>
    <t>(Unaudited but reviewed)</t>
  </si>
  <si>
    <t>Issued and fully</t>
  </si>
  <si>
    <t>Unappropriated</t>
  </si>
  <si>
    <t>Total</t>
  </si>
  <si>
    <t>Other comprehensive income for the period</t>
  </si>
  <si>
    <t>Total comprehensive income for the period</t>
  </si>
  <si>
    <t>share capital</t>
  </si>
  <si>
    <t>Profit or loss:</t>
  </si>
  <si>
    <t xml:space="preserve">   Appropriated - statutory reserve</t>
  </si>
  <si>
    <t xml:space="preserve">Inventories </t>
  </si>
  <si>
    <t>Total current assets</t>
  </si>
  <si>
    <t>Property, plant and equipment</t>
  </si>
  <si>
    <t xml:space="preserve"> paid-up</t>
  </si>
  <si>
    <t>Non-cash transactions</t>
  </si>
  <si>
    <t>Statement of financial position</t>
  </si>
  <si>
    <t>(Audited)</t>
  </si>
  <si>
    <t>Statement of financial position (continued)</t>
  </si>
  <si>
    <t>Statement of comprehensive income</t>
  </si>
  <si>
    <t>Statement of changes in shareholders' equity</t>
  </si>
  <si>
    <t xml:space="preserve">      121,500,000 ordinary shares of Baht 1 each </t>
  </si>
  <si>
    <t>Deferred tax assets</t>
  </si>
  <si>
    <t>Cost of sales and services</t>
  </si>
  <si>
    <t>Operating assets (increase) decrease</t>
  </si>
  <si>
    <t>Cash flows from operating activities</t>
  </si>
  <si>
    <t>Selling and distribution expenses</t>
  </si>
  <si>
    <t>Sales and service income</t>
  </si>
  <si>
    <t>Current portion of lease liabilities</t>
  </si>
  <si>
    <t>Finance cost</t>
  </si>
  <si>
    <t>Cash flow statement</t>
  </si>
  <si>
    <t xml:space="preserve">   net cash provided by (paid from) operating activities</t>
  </si>
  <si>
    <t>Cash flow statement (continued)</t>
  </si>
  <si>
    <t>Supplemental cash flow information</t>
  </si>
  <si>
    <t xml:space="preserve">   Finance cost</t>
  </si>
  <si>
    <t>Advance received from customers</t>
  </si>
  <si>
    <t xml:space="preserve">   Advance received from customers</t>
  </si>
  <si>
    <t>Intangible assets - computer softwares</t>
  </si>
  <si>
    <t>Lease liabilities, net of current portion</t>
  </si>
  <si>
    <t xml:space="preserve">   Issued and fully paid</t>
  </si>
  <si>
    <t xml:space="preserve">   Expected credit loss (reversal)</t>
  </si>
  <si>
    <t>Payment of principal portion of lease liabilities</t>
  </si>
  <si>
    <t xml:space="preserve">Profit from operating activities before </t>
  </si>
  <si>
    <t>Cash flows from investing activities</t>
  </si>
  <si>
    <t>Balance as at 1 January 2025</t>
  </si>
  <si>
    <t>Trade and other current receivables</t>
  </si>
  <si>
    <t>Other current financial assets - fixed deposit</t>
  </si>
  <si>
    <t xml:space="preserve"> </t>
  </si>
  <si>
    <t>Other non-current financial assets - fixed deposit</t>
  </si>
  <si>
    <t>Other non-current assets</t>
  </si>
  <si>
    <t>Trade and other current payables</t>
  </si>
  <si>
    <t>Other current financial liability - forward contract</t>
  </si>
  <si>
    <t xml:space="preserve">   Trade and other current receivables</t>
  </si>
  <si>
    <t xml:space="preserve">   Cash paid for employee benefits</t>
  </si>
  <si>
    <t>Loss for the period</t>
  </si>
  <si>
    <t>The accompanying notes are an integral part of the financial statements.</t>
  </si>
  <si>
    <t>Appropriated</t>
  </si>
  <si>
    <t>Interest received</t>
  </si>
  <si>
    <t xml:space="preserve">   Interest paid</t>
  </si>
  <si>
    <t xml:space="preserve">   Corporate income tax paid</t>
  </si>
  <si>
    <t>Cash flows used in operating activities</t>
  </si>
  <si>
    <t xml:space="preserve">   Trade and other current payables</t>
  </si>
  <si>
    <t>Cash flows form financing activities</t>
  </si>
  <si>
    <t>Retained earnings (Deficit)</t>
  </si>
  <si>
    <t xml:space="preserve">Retained earnings (Deficit) </t>
  </si>
  <si>
    <t>Balance as at 1 January 2026</t>
  </si>
  <si>
    <t>31 December 2025</t>
  </si>
  <si>
    <t>As at 31 March 2026</t>
  </si>
  <si>
    <t>31 March 2026</t>
  </si>
  <si>
    <t>For the three-month period ended 31 March 2026</t>
  </si>
  <si>
    <t>Balance as at 31 March 2025</t>
  </si>
  <si>
    <t>Balance as at 31 March 2026</t>
  </si>
  <si>
    <t>Operating profit (loss)</t>
  </si>
  <si>
    <t>Profit (loss) for the period</t>
  </si>
  <si>
    <t>Income tax income (expense)</t>
  </si>
  <si>
    <t xml:space="preserve">Profit (loss) before income tax </t>
  </si>
  <si>
    <t>Earnings (loss) per share</t>
  </si>
  <si>
    <t>Basic earnings (loss) per share</t>
  </si>
  <si>
    <t>Profit for the period</t>
  </si>
  <si>
    <t xml:space="preserve">   Other non-current assets</t>
  </si>
  <si>
    <t>Decrease in current financial assets</t>
  </si>
  <si>
    <t>Acquisition for machinery and equipment</t>
  </si>
  <si>
    <t>Profit (loss) before tax</t>
  </si>
  <si>
    <t xml:space="preserve">Adjustments to reconcile profit (loss) before tax to </t>
  </si>
  <si>
    <t xml:space="preserve">   Unrealised gain on exchange</t>
  </si>
  <si>
    <t>Net cash flows from (used in) operating activities</t>
  </si>
  <si>
    <t>Net cash flows from (used in) investing activities</t>
  </si>
  <si>
    <t>Net increase (decrease) in cash and cash equivalents</t>
  </si>
  <si>
    <t>Provision for employee benefits</t>
  </si>
  <si>
    <t xml:space="preserve">   Reversal of reduce cost of inventory to net realisable value</t>
  </si>
  <si>
    <t xml:space="preserve">   Provision for employee benefits</t>
  </si>
  <si>
    <t xml:space="preserve">   Increase in accounts payable on asset acquisition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</si>
</sst>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  <numFmt numFmtId="165" formatCode="_(* #,##0.000_);_(* \(#,##0.000\);_(* &quot;-&quot;_);_(@_)"/>
  </numFmts>
  <fonts count="9">
    <font>
      <sz val="10"/>
      <color theme="1"/>
      <name val="Arial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u/>
      <sz val="11"/>
      <name val="Arial"/>
      <family val="2"/>
    </font>
    <font>
      <i/>
      <sz val="11"/>
      <name val="Arial"/>
      <family val="2"/>
    </font>
    <font>
      <sz val="10"/>
      <name val="ApFont"/>
    </font>
    <font>
      <i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6" fillId="0" borderId="0"/>
    <xf numFmtId="0" fontId="1" fillId="0" borderId="0"/>
  </cellStyleXfs>
  <cellXfs count="73">
    <xf numFmtId="0" fontId="0" fillId="0" borderId="0" xfId="0"/>
    <xf numFmtId="164" fontId="3" fillId="0" borderId="0" xfId="2" applyNumberFormat="1" applyFont="1"/>
    <xf numFmtId="37" fontId="3" fillId="0" borderId="0" xfId="2" applyNumberFormat="1" applyFont="1" applyAlignment="1">
      <alignment horizontal="right"/>
    </xf>
    <xf numFmtId="164" fontId="3" fillId="0" borderId="0" xfId="2" applyNumberFormat="1" applyFont="1" applyAlignment="1">
      <alignment horizontal="center"/>
    </xf>
    <xf numFmtId="164" fontId="3" fillId="0" borderId="0" xfId="3" applyNumberFormat="1" applyFont="1" applyAlignment="1">
      <alignment horizontal="center"/>
    </xf>
    <xf numFmtId="0" fontId="2" fillId="0" borderId="0" xfId="2" applyFont="1"/>
    <xf numFmtId="41" fontId="3" fillId="0" borderId="0" xfId="2" applyNumberFormat="1" applyFont="1" applyAlignment="1">
      <alignment horizontal="center"/>
    </xf>
    <xf numFmtId="0" fontId="3" fillId="0" borderId="0" xfId="2" applyFont="1"/>
    <xf numFmtId="41" fontId="3" fillId="0" borderId="3" xfId="2" applyNumberFormat="1" applyFont="1" applyBorder="1" applyAlignment="1">
      <alignment horizontal="center"/>
    </xf>
    <xf numFmtId="41" fontId="3" fillId="0" borderId="0" xfId="2" applyNumberFormat="1" applyFont="1"/>
    <xf numFmtId="0" fontId="5" fillId="0" borderId="0" xfId="3" applyFont="1" applyAlignment="1">
      <alignment horizontal="center"/>
    </xf>
    <xf numFmtId="41" fontId="3" fillId="0" borderId="0" xfId="3" applyNumberFormat="1" applyFont="1" applyAlignment="1">
      <alignment horizontal="right"/>
    </xf>
    <xf numFmtId="37" fontId="2" fillId="0" borderId="0" xfId="3" applyNumberFormat="1" applyFont="1"/>
    <xf numFmtId="37" fontId="3" fillId="0" borderId="0" xfId="3" applyNumberFormat="1" applyFont="1"/>
    <xf numFmtId="41" fontId="3" fillId="0" borderId="0" xfId="2" quotePrefix="1" applyNumberFormat="1" applyFont="1" applyAlignment="1">
      <alignment horizontal="center"/>
    </xf>
    <xf numFmtId="164" fontId="3" fillId="0" borderId="1" xfId="2" applyNumberFormat="1" applyFont="1" applyBorder="1" applyAlignment="1">
      <alignment horizontal="center"/>
    </xf>
    <xf numFmtId="164" fontId="3" fillId="0" borderId="0" xfId="0" applyNumberFormat="1" applyFont="1" applyAlignment="1">
      <alignment horizontal="left" vertical="center"/>
    </xf>
    <xf numFmtId="164" fontId="3" fillId="0" borderId="0" xfId="0" applyNumberFormat="1" applyFont="1" applyAlignment="1">
      <alignment vertical="center"/>
    </xf>
    <xf numFmtId="39" fontId="3" fillId="0" borderId="0" xfId="0" applyNumberFormat="1" applyFont="1" applyAlignment="1">
      <alignment vertical="center"/>
    </xf>
    <xf numFmtId="0" fontId="2" fillId="0" borderId="0" xfId="0" applyFont="1"/>
    <xf numFmtId="164" fontId="3" fillId="0" borderId="0" xfId="0" quotePrefix="1" applyNumberFormat="1" applyFont="1"/>
    <xf numFmtId="0" fontId="3" fillId="0" borderId="0" xfId="0" applyFont="1" applyAlignment="1">
      <alignment horizontal="center"/>
    </xf>
    <xf numFmtId="164" fontId="3" fillId="0" borderId="0" xfId="0" applyNumberFormat="1" applyFont="1"/>
    <xf numFmtId="164" fontId="3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Continuous"/>
    </xf>
    <xf numFmtId="0" fontId="3" fillId="0" borderId="0" xfId="0" applyFont="1" applyAlignment="1">
      <alignment horizontal="right"/>
    </xf>
    <xf numFmtId="164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quotePrefix="1" applyFont="1" applyAlignment="1">
      <alignment horizontal="center"/>
    </xf>
    <xf numFmtId="37" fontId="3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41" fontId="3" fillId="0" borderId="0" xfId="0" applyNumberFormat="1" applyFont="1"/>
    <xf numFmtId="0" fontId="3" fillId="0" borderId="0" xfId="0" applyFont="1"/>
    <xf numFmtId="164" fontId="5" fillId="0" borderId="0" xfId="0" applyNumberFormat="1" applyFont="1"/>
    <xf numFmtId="41" fontId="5" fillId="0" borderId="0" xfId="0" applyNumberFormat="1" applyFont="1"/>
    <xf numFmtId="41" fontId="3" fillId="0" borderId="1" xfId="0" applyNumberFormat="1" applyFont="1" applyBorder="1"/>
    <xf numFmtId="41" fontId="3" fillId="0" borderId="2" xfId="0" applyNumberFormat="1" applyFont="1" applyBorder="1"/>
    <xf numFmtId="41" fontId="3" fillId="0" borderId="3" xfId="0" applyNumberFormat="1" applyFont="1" applyBorder="1"/>
    <xf numFmtId="0" fontId="3" fillId="0" borderId="0" xfId="0" quotePrefix="1" applyFont="1"/>
    <xf numFmtId="41" fontId="3" fillId="0" borderId="4" xfId="0" applyNumberFormat="1" applyFont="1" applyBorder="1"/>
    <xf numFmtId="0" fontId="3" fillId="0" borderId="0" xfId="0" quotePrefix="1" applyFont="1" applyAlignment="1">
      <alignment horizontal="center"/>
    </xf>
    <xf numFmtId="0" fontId="3" fillId="0" borderId="5" xfId="0" applyFont="1" applyBorder="1"/>
    <xf numFmtId="164" fontId="3" fillId="0" borderId="0" xfId="0" applyNumberFormat="1" applyFont="1" applyAlignment="1">
      <alignment horizontal="right"/>
    </xf>
    <xf numFmtId="164" fontId="3" fillId="0" borderId="0" xfId="0" applyNumberFormat="1" applyFont="1" applyAlignment="1">
      <alignment horizontal="left"/>
    </xf>
    <xf numFmtId="164" fontId="3" fillId="0" borderId="0" xfId="0" quotePrefix="1" applyNumberFormat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4" fillId="0" borderId="0" xfId="0" applyFont="1" applyAlignment="1">
      <alignment horizontal="right"/>
    </xf>
    <xf numFmtId="41" fontId="3" fillId="0" borderId="0" xfId="0" applyNumberFormat="1" applyFont="1" applyAlignment="1">
      <alignment horizontal="center"/>
    </xf>
    <xf numFmtId="41" fontId="3" fillId="0" borderId="2" xfId="0" applyNumberFormat="1" applyFont="1" applyBorder="1" applyAlignment="1">
      <alignment horizontal="center"/>
    </xf>
    <xf numFmtId="164" fontId="3" fillId="0" borderId="0" xfId="0" quotePrefix="1" applyNumberFormat="1" applyFont="1" applyAlignment="1">
      <alignment horizontal="left"/>
    </xf>
    <xf numFmtId="41" fontId="3" fillId="0" borderId="1" xfId="0" applyNumberFormat="1" applyFont="1" applyBorder="1" applyAlignment="1">
      <alignment horizontal="center"/>
    </xf>
    <xf numFmtId="41" fontId="3" fillId="0" borderId="4" xfId="0" applyNumberFormat="1" applyFont="1" applyBorder="1" applyAlignment="1">
      <alignment horizontal="center"/>
    </xf>
    <xf numFmtId="164" fontId="2" fillId="0" borderId="0" xfId="0" applyNumberFormat="1" applyFont="1"/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41" fontId="3" fillId="0" borderId="0" xfId="0" applyNumberFormat="1" applyFont="1" applyAlignment="1">
      <alignment horizontal="right"/>
    </xf>
    <xf numFmtId="39" fontId="2" fillId="0" borderId="0" xfId="0" applyNumberFormat="1" applyFont="1" applyAlignment="1">
      <alignment horizontal="left"/>
    </xf>
    <xf numFmtId="39" fontId="4" fillId="0" borderId="0" xfId="0" applyNumberFormat="1" applyFont="1" applyAlignment="1">
      <alignment horizontal="center"/>
    </xf>
    <xf numFmtId="39" fontId="3" fillId="0" borderId="0" xfId="0" applyNumberFormat="1" applyFont="1" applyAlignment="1">
      <alignment horizontal="center"/>
    </xf>
    <xf numFmtId="39" fontId="3" fillId="0" borderId="0" xfId="0" applyNumberFormat="1" applyFont="1"/>
    <xf numFmtId="0" fontId="3" fillId="0" borderId="0" xfId="1" quotePrefix="1" applyNumberFormat="1" applyFont="1" applyFill="1" applyAlignment="1" applyProtection="1">
      <alignment horizontal="center"/>
    </xf>
    <xf numFmtId="15" fontId="4" fillId="0" borderId="0" xfId="0" quotePrefix="1" applyNumberFormat="1" applyFont="1" applyAlignment="1">
      <alignment horizontal="center"/>
    </xf>
    <xf numFmtId="165" fontId="3" fillId="0" borderId="4" xfId="0" applyNumberFormat="1" applyFont="1" applyBorder="1" applyAlignment="1">
      <alignment horizontal="center"/>
    </xf>
    <xf numFmtId="165" fontId="3" fillId="0" borderId="0" xfId="0" applyNumberFormat="1" applyFont="1" applyAlignment="1">
      <alignment horizontal="center"/>
    </xf>
    <xf numFmtId="0" fontId="7" fillId="0" borderId="0" xfId="0" applyFont="1"/>
    <xf numFmtId="41" fontId="3" fillId="0" borderId="6" xfId="2" applyNumberFormat="1" applyFont="1" applyBorder="1" applyAlignment="1">
      <alignment horizontal="center"/>
    </xf>
    <xf numFmtId="0" fontId="8" fillId="0" borderId="0" xfId="0" applyFont="1"/>
    <xf numFmtId="37" fontId="2" fillId="0" borderId="0" xfId="2" applyNumberFormat="1" applyFont="1" applyAlignment="1">
      <alignment horizontal="left"/>
    </xf>
    <xf numFmtId="38" fontId="3" fillId="0" borderId="0" xfId="2" applyNumberFormat="1" applyFont="1" applyAlignment="1">
      <alignment horizontal="right"/>
    </xf>
    <xf numFmtId="164" fontId="3" fillId="0" borderId="1" xfId="2" applyNumberFormat="1" applyFont="1" applyBorder="1" applyAlignment="1">
      <alignment horizontal="center"/>
    </xf>
  </cellXfs>
  <cellStyles count="5">
    <cellStyle name="Comma" xfId="1" builtinId="3"/>
    <cellStyle name="Normal" xfId="0" builtinId="0"/>
    <cellStyle name="Normal 2" xfId="2" xr:uid="{00000000-0005-0000-0000-000002000000}"/>
    <cellStyle name="Normal 3" xfId="3" xr:uid="{00000000-0005-0000-0000-000003000000}"/>
    <cellStyle name="Normal 3 2 2 2" xfId="4" xr:uid="{C8E963E1-8784-435E-9A2E-D690CD1F33B2}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F8A190-670B-4E85-A9D2-9C6AFDC6AFE2}">
  <dimension ref="A1:G73"/>
  <sheetViews>
    <sheetView showGridLines="0" tabSelected="1" view="pageBreakPreview" zoomScale="85" zoomScaleNormal="70" zoomScaleSheetLayoutView="85" workbookViewId="0">
      <selection activeCell="A2" sqref="A2"/>
    </sheetView>
  </sheetViews>
  <sheetFormatPr defaultColWidth="10.5546875" defaultRowHeight="24" customHeight="1"/>
  <cols>
    <col min="1" max="1" width="46.77734375" style="33" customWidth="1"/>
    <col min="2" max="2" width="3" style="22" customWidth="1"/>
    <col min="3" max="3" width="9.77734375" style="21" customWidth="1"/>
    <col min="4" max="4" width="1.44140625" style="22" customWidth="1"/>
    <col min="5" max="5" width="17.77734375" style="22" customWidth="1"/>
    <col min="6" max="6" width="1.44140625" style="22" customWidth="1"/>
    <col min="7" max="7" width="17.77734375" style="22" customWidth="1"/>
    <col min="8" max="8" width="0.5546875" style="22" customWidth="1"/>
    <col min="9" max="9" width="5.44140625" style="22" bestFit="1" customWidth="1"/>
    <col min="10" max="16384" width="10.5546875" style="22"/>
  </cols>
  <sheetData>
    <row r="1" spans="1:7" ht="24" customHeight="1">
      <c r="A1" s="19" t="s">
        <v>0</v>
      </c>
      <c r="B1" s="20"/>
    </row>
    <row r="2" spans="1:7" ht="24" customHeight="1">
      <c r="A2" s="19" t="s">
        <v>57</v>
      </c>
    </row>
    <row r="3" spans="1:7" ht="24" customHeight="1">
      <c r="A3" s="19" t="s">
        <v>108</v>
      </c>
    </row>
    <row r="4" spans="1:7" ht="24" customHeight="1">
      <c r="A4" s="23"/>
      <c r="B4" s="23"/>
      <c r="D4" s="23"/>
      <c r="E4" s="24"/>
      <c r="F4" s="24"/>
      <c r="G4" s="25" t="s">
        <v>1</v>
      </c>
    </row>
    <row r="5" spans="1:7" ht="24" customHeight="1">
      <c r="A5" s="21"/>
      <c r="B5" s="23"/>
      <c r="C5" s="26" t="s">
        <v>2</v>
      </c>
      <c r="D5" s="23"/>
      <c r="E5" s="64" t="s">
        <v>109</v>
      </c>
      <c r="F5" s="27"/>
      <c r="G5" s="28" t="s">
        <v>107</v>
      </c>
    </row>
    <row r="6" spans="1:7" ht="24" customHeight="1">
      <c r="A6" s="21"/>
      <c r="B6" s="23"/>
      <c r="C6" s="26"/>
      <c r="D6" s="23"/>
      <c r="E6" s="29" t="s">
        <v>3</v>
      </c>
      <c r="F6" s="29"/>
      <c r="G6" s="30" t="s">
        <v>58</v>
      </c>
    </row>
    <row r="7" spans="1:7" ht="24" customHeight="1">
      <c r="A7" s="21"/>
      <c r="B7" s="23"/>
      <c r="C7" s="26"/>
      <c r="D7" s="23"/>
      <c r="E7" s="29" t="s">
        <v>4</v>
      </c>
      <c r="F7" s="29"/>
      <c r="G7" s="30"/>
    </row>
    <row r="8" spans="1:7" ht="24" customHeight="1">
      <c r="A8" s="19" t="s">
        <v>5</v>
      </c>
      <c r="C8" s="31"/>
    </row>
    <row r="9" spans="1:7" ht="24" customHeight="1">
      <c r="A9" s="19" t="s">
        <v>6</v>
      </c>
      <c r="C9" s="31"/>
      <c r="E9" s="32"/>
      <c r="F9" s="32"/>
      <c r="G9" s="32"/>
    </row>
    <row r="10" spans="1:7" ht="24" customHeight="1">
      <c r="A10" s="33" t="s">
        <v>7</v>
      </c>
      <c r="B10" s="20"/>
      <c r="C10" s="31"/>
      <c r="E10" s="32">
        <v>88247392</v>
      </c>
      <c r="F10" s="32"/>
      <c r="G10" s="32">
        <v>75429838</v>
      </c>
    </row>
    <row r="11" spans="1:7" ht="24" customHeight="1">
      <c r="A11" s="33" t="s">
        <v>86</v>
      </c>
      <c r="C11" s="31">
        <v>3</v>
      </c>
      <c r="D11" s="34"/>
      <c r="E11" s="32">
        <v>105928013</v>
      </c>
      <c r="F11" s="35"/>
      <c r="G11" s="32">
        <v>110244239</v>
      </c>
    </row>
    <row r="12" spans="1:7" ht="24" customHeight="1">
      <c r="A12" s="33" t="s">
        <v>52</v>
      </c>
      <c r="B12" s="20"/>
      <c r="C12" s="31">
        <v>4</v>
      </c>
      <c r="E12" s="32">
        <v>69398316</v>
      </c>
      <c r="F12" s="32"/>
      <c r="G12" s="32">
        <v>56743788</v>
      </c>
    </row>
    <row r="13" spans="1:7" ht="24" customHeight="1">
      <c r="A13" s="33" t="s">
        <v>87</v>
      </c>
      <c r="B13" s="20"/>
      <c r="C13" s="31"/>
      <c r="E13" s="32">
        <v>40000000</v>
      </c>
      <c r="F13" s="32"/>
      <c r="G13" s="32">
        <v>40000000</v>
      </c>
    </row>
    <row r="14" spans="1:7" ht="24" customHeight="1">
      <c r="A14" s="33" t="s">
        <v>8</v>
      </c>
      <c r="C14" s="31"/>
      <c r="E14" s="32">
        <v>3735723</v>
      </c>
      <c r="F14" s="32"/>
      <c r="G14" s="32">
        <v>4977323</v>
      </c>
    </row>
    <row r="15" spans="1:7" ht="24" customHeight="1">
      <c r="A15" s="19" t="s">
        <v>53</v>
      </c>
      <c r="C15" s="31"/>
      <c r="E15" s="37">
        <f>SUM(E10:E14)</f>
        <v>307309444</v>
      </c>
      <c r="F15" s="32"/>
      <c r="G15" s="37">
        <f>SUM(G10:G14)</f>
        <v>287395188</v>
      </c>
    </row>
    <row r="16" spans="1:7" ht="24" customHeight="1">
      <c r="A16" s="19" t="s">
        <v>9</v>
      </c>
      <c r="C16" s="31"/>
      <c r="E16" s="32" t="s">
        <v>88</v>
      </c>
      <c r="F16" s="32"/>
      <c r="G16" s="32" t="s">
        <v>88</v>
      </c>
    </row>
    <row r="17" spans="1:7" ht="24" customHeight="1">
      <c r="A17" s="33" t="s">
        <v>89</v>
      </c>
      <c r="C17" s="31"/>
      <c r="E17" s="32">
        <v>5984000</v>
      </c>
      <c r="F17" s="32"/>
      <c r="G17" s="32">
        <v>5984000</v>
      </c>
    </row>
    <row r="18" spans="1:7" ht="24" customHeight="1">
      <c r="A18" s="33" t="s">
        <v>54</v>
      </c>
      <c r="C18" s="31">
        <v>5</v>
      </c>
      <c r="E18" s="32">
        <v>191186793</v>
      </c>
      <c r="F18" s="32"/>
      <c r="G18" s="32">
        <v>192086641</v>
      </c>
    </row>
    <row r="19" spans="1:7" ht="24" customHeight="1">
      <c r="A19" s="33" t="s">
        <v>78</v>
      </c>
      <c r="C19" s="31"/>
      <c r="E19" s="32">
        <v>247529</v>
      </c>
      <c r="F19" s="32"/>
      <c r="G19" s="32">
        <v>270275</v>
      </c>
    </row>
    <row r="20" spans="1:7" ht="24" customHeight="1">
      <c r="A20" s="33" t="s">
        <v>63</v>
      </c>
      <c r="C20" s="31"/>
      <c r="E20" s="32">
        <v>6915688</v>
      </c>
      <c r="F20" s="32"/>
      <c r="G20" s="32">
        <v>6961014</v>
      </c>
    </row>
    <row r="21" spans="1:7" ht="24" customHeight="1">
      <c r="A21" s="33" t="s">
        <v>90</v>
      </c>
      <c r="C21" s="31"/>
      <c r="E21" s="36">
        <v>139337</v>
      </c>
      <c r="F21" s="32"/>
      <c r="G21" s="36">
        <v>129337</v>
      </c>
    </row>
    <row r="22" spans="1:7" ht="24" customHeight="1">
      <c r="A22" s="19" t="s">
        <v>10</v>
      </c>
      <c r="C22" s="31"/>
      <c r="E22" s="36">
        <f>SUM(E17:E21)</f>
        <v>204473347</v>
      </c>
      <c r="F22" s="32"/>
      <c r="G22" s="36">
        <f>SUM(G17:G21)</f>
        <v>205431267</v>
      </c>
    </row>
    <row r="23" spans="1:7" ht="24" customHeight="1" thickBot="1">
      <c r="A23" s="19" t="s">
        <v>11</v>
      </c>
      <c r="E23" s="38">
        <f>SUM(E22,E15)</f>
        <v>511782791</v>
      </c>
      <c r="F23" s="32"/>
      <c r="G23" s="38">
        <f>SUM(G22,G15)</f>
        <v>492826455</v>
      </c>
    </row>
    <row r="24" spans="1:7" ht="24" customHeight="1" thickTop="1">
      <c r="A24" s="19"/>
    </row>
    <row r="25" spans="1:7" ht="24" customHeight="1">
      <c r="A25" s="39" t="s">
        <v>96</v>
      </c>
      <c r="B25" s="20"/>
    </row>
    <row r="26" spans="1:7" ht="24" customHeight="1">
      <c r="A26" s="19" t="s">
        <v>0</v>
      </c>
      <c r="B26" s="20"/>
    </row>
    <row r="27" spans="1:7" ht="24" customHeight="1">
      <c r="A27" s="19" t="s">
        <v>59</v>
      </c>
      <c r="D27" s="23"/>
      <c r="E27" s="23"/>
      <c r="F27" s="23"/>
      <c r="G27" s="23"/>
    </row>
    <row r="28" spans="1:7" ht="24" customHeight="1">
      <c r="A28" s="19" t="s">
        <v>108</v>
      </c>
    </row>
    <row r="29" spans="1:7" ht="24" customHeight="1">
      <c r="A29" s="23"/>
      <c r="B29" s="23"/>
      <c r="D29" s="23"/>
      <c r="E29" s="24"/>
      <c r="F29" s="24"/>
      <c r="G29" s="25" t="s">
        <v>1</v>
      </c>
    </row>
    <row r="30" spans="1:7" ht="24" customHeight="1">
      <c r="A30" s="21"/>
      <c r="B30" s="23"/>
      <c r="C30" s="26" t="s">
        <v>2</v>
      </c>
      <c r="D30" s="23"/>
      <c r="E30" s="64" t="s">
        <v>109</v>
      </c>
      <c r="F30" s="27"/>
      <c r="G30" s="28" t="s">
        <v>107</v>
      </c>
    </row>
    <row r="31" spans="1:7" ht="24" customHeight="1">
      <c r="A31" s="21"/>
      <c r="B31" s="23"/>
      <c r="C31" s="26"/>
      <c r="D31" s="23"/>
      <c r="E31" s="29" t="s">
        <v>3</v>
      </c>
      <c r="F31" s="29"/>
      <c r="G31" s="30" t="s">
        <v>58</v>
      </c>
    </row>
    <row r="32" spans="1:7" ht="24" customHeight="1">
      <c r="A32" s="21"/>
      <c r="B32" s="23"/>
      <c r="C32" s="26"/>
      <c r="D32" s="23"/>
      <c r="E32" s="29" t="s">
        <v>4</v>
      </c>
      <c r="F32" s="29"/>
      <c r="G32" s="30"/>
    </row>
    <row r="33" spans="1:7" ht="24" customHeight="1">
      <c r="A33" s="19" t="s">
        <v>12</v>
      </c>
      <c r="C33" s="31"/>
      <c r="D33" s="23"/>
      <c r="E33" s="23"/>
      <c r="F33" s="23"/>
      <c r="G33" s="23"/>
    </row>
    <row r="34" spans="1:7" ht="24" customHeight="1">
      <c r="A34" s="19" t="s">
        <v>13</v>
      </c>
      <c r="C34" s="31"/>
    </row>
    <row r="35" spans="1:7" ht="24" customHeight="1">
      <c r="A35" s="33" t="s">
        <v>91</v>
      </c>
      <c r="C35" s="31">
        <v>6</v>
      </c>
      <c r="E35" s="32">
        <v>117250754</v>
      </c>
      <c r="F35" s="32"/>
      <c r="G35" s="32">
        <v>98998263</v>
      </c>
    </row>
    <row r="36" spans="1:7" ht="24" customHeight="1">
      <c r="A36" s="33" t="s">
        <v>69</v>
      </c>
      <c r="C36" s="31">
        <v>7</v>
      </c>
      <c r="E36" s="32">
        <v>2024952</v>
      </c>
      <c r="F36" s="32"/>
      <c r="G36" s="32">
        <v>2017044</v>
      </c>
    </row>
    <row r="37" spans="1:7" ht="24" customHeight="1">
      <c r="A37" s="33" t="s">
        <v>76</v>
      </c>
      <c r="C37" s="31"/>
      <c r="E37" s="32">
        <v>3734463</v>
      </c>
      <c r="F37" s="32"/>
      <c r="G37" s="32">
        <v>5779525</v>
      </c>
    </row>
    <row r="38" spans="1:7" ht="24" customHeight="1">
      <c r="A38" s="33" t="s">
        <v>92</v>
      </c>
      <c r="C38" s="31"/>
      <c r="E38" s="32">
        <v>551349</v>
      </c>
      <c r="F38" s="32"/>
      <c r="G38" s="32">
        <v>0</v>
      </c>
    </row>
    <row r="39" spans="1:7" ht="24" customHeight="1">
      <c r="A39" s="33" t="s">
        <v>14</v>
      </c>
      <c r="C39" s="31"/>
      <c r="E39" s="32">
        <v>637055</v>
      </c>
      <c r="F39" s="32"/>
      <c r="G39" s="32">
        <v>1273278</v>
      </c>
    </row>
    <row r="40" spans="1:7" ht="24" customHeight="1">
      <c r="A40" s="19" t="s">
        <v>15</v>
      </c>
      <c r="C40" s="31"/>
      <c r="E40" s="37">
        <f>SUM(E35:E39)</f>
        <v>124198573</v>
      </c>
      <c r="F40" s="32"/>
      <c r="G40" s="37">
        <f>SUM(G35:G39)</f>
        <v>108068110</v>
      </c>
    </row>
    <row r="41" spans="1:7" ht="24" customHeight="1">
      <c r="A41" s="19" t="s">
        <v>16</v>
      </c>
      <c r="C41" s="31"/>
      <c r="E41" s="32"/>
      <c r="F41" s="32"/>
      <c r="G41" s="32"/>
    </row>
    <row r="42" spans="1:7" ht="24" customHeight="1">
      <c r="A42" s="33" t="s">
        <v>79</v>
      </c>
      <c r="C42" s="31">
        <v>7</v>
      </c>
      <c r="E42" s="32">
        <v>2818398</v>
      </c>
      <c r="F42" s="32"/>
      <c r="G42" s="32">
        <v>3327115</v>
      </c>
    </row>
    <row r="43" spans="1:7" ht="24" customHeight="1">
      <c r="A43" s="33" t="s">
        <v>129</v>
      </c>
      <c r="C43" s="31">
        <v>8</v>
      </c>
      <c r="E43" s="32">
        <v>28034562</v>
      </c>
      <c r="F43" s="32"/>
      <c r="G43" s="32">
        <v>27519892</v>
      </c>
    </row>
    <row r="44" spans="1:7" ht="24" customHeight="1">
      <c r="A44" s="19" t="s">
        <v>17</v>
      </c>
      <c r="C44" s="31"/>
      <c r="E44" s="37">
        <f>SUM(E42:E43)</f>
        <v>30852960</v>
      </c>
      <c r="F44" s="32"/>
      <c r="G44" s="37">
        <f>SUM(G42:G43)</f>
        <v>30847007</v>
      </c>
    </row>
    <row r="45" spans="1:7" ht="24" customHeight="1">
      <c r="A45" s="19" t="s">
        <v>18</v>
      </c>
      <c r="E45" s="37">
        <f>SUM(E44,E40)</f>
        <v>155051533</v>
      </c>
      <c r="F45" s="32"/>
      <c r="G45" s="37">
        <f>SUM(G44,G40)</f>
        <v>138915117</v>
      </c>
    </row>
    <row r="46" spans="1:7" ht="24" customHeight="1">
      <c r="A46" s="19"/>
      <c r="E46" s="32"/>
      <c r="F46" s="32"/>
      <c r="G46" s="32"/>
    </row>
    <row r="47" spans="1:7" ht="24" customHeight="1">
      <c r="A47" s="39" t="s">
        <v>96</v>
      </c>
      <c r="B47" s="20"/>
    </row>
    <row r="48" spans="1:7" ht="24" customHeight="1">
      <c r="A48" s="19" t="s">
        <v>0</v>
      </c>
      <c r="B48" s="20"/>
    </row>
    <row r="49" spans="1:7" ht="24" customHeight="1">
      <c r="A49" s="19" t="s">
        <v>59</v>
      </c>
      <c r="D49" s="23"/>
      <c r="E49" s="23"/>
      <c r="F49" s="23"/>
      <c r="G49" s="23"/>
    </row>
    <row r="50" spans="1:7" ht="24" customHeight="1">
      <c r="A50" s="19" t="s">
        <v>108</v>
      </c>
    </row>
    <row r="51" spans="1:7" ht="24" customHeight="1">
      <c r="A51" s="23"/>
      <c r="B51" s="23"/>
      <c r="D51" s="23"/>
      <c r="E51" s="24"/>
      <c r="F51" s="24"/>
      <c r="G51" s="25" t="s">
        <v>1</v>
      </c>
    </row>
    <row r="52" spans="1:7" ht="24" customHeight="1">
      <c r="A52" s="21"/>
      <c r="B52" s="23"/>
      <c r="C52" s="26"/>
      <c r="D52" s="23"/>
      <c r="E52" s="64" t="s">
        <v>109</v>
      </c>
      <c r="F52" s="27"/>
      <c r="G52" s="28" t="s">
        <v>107</v>
      </c>
    </row>
    <row r="53" spans="1:7" ht="24" customHeight="1">
      <c r="A53" s="21"/>
      <c r="B53" s="23"/>
      <c r="C53" s="26"/>
      <c r="D53" s="23"/>
      <c r="E53" s="29" t="s">
        <v>3</v>
      </c>
      <c r="F53" s="29"/>
      <c r="G53" s="30" t="s">
        <v>58</v>
      </c>
    </row>
    <row r="54" spans="1:7" ht="24" customHeight="1">
      <c r="A54" s="21"/>
      <c r="B54" s="23"/>
      <c r="C54" s="26"/>
      <c r="D54" s="23"/>
      <c r="E54" s="29" t="s">
        <v>4</v>
      </c>
      <c r="F54" s="29"/>
      <c r="G54" s="30"/>
    </row>
    <row r="55" spans="1:7" ht="24" customHeight="1">
      <c r="A55" s="19" t="s">
        <v>19</v>
      </c>
    </row>
    <row r="56" spans="1:7" ht="24" customHeight="1">
      <c r="A56" s="33" t="s">
        <v>20</v>
      </c>
    </row>
    <row r="57" spans="1:7" ht="24" customHeight="1">
      <c r="A57" s="33" t="s">
        <v>21</v>
      </c>
      <c r="B57" s="20"/>
      <c r="C57" s="31"/>
    </row>
    <row r="58" spans="1:7" ht="24" customHeight="1" thickBot="1">
      <c r="A58" s="33" t="s">
        <v>62</v>
      </c>
      <c r="C58" s="31"/>
      <c r="E58" s="40">
        <v>121500000</v>
      </c>
      <c r="F58" s="32"/>
      <c r="G58" s="40">
        <v>121500000</v>
      </c>
    </row>
    <row r="59" spans="1:7" ht="24" customHeight="1" thickTop="1">
      <c r="A59" s="33" t="s">
        <v>80</v>
      </c>
      <c r="B59" s="20"/>
      <c r="C59" s="31"/>
      <c r="E59" s="32"/>
      <c r="F59" s="32"/>
      <c r="G59" s="32"/>
    </row>
    <row r="60" spans="1:7" ht="24" customHeight="1">
      <c r="A60" s="33" t="s">
        <v>62</v>
      </c>
      <c r="E60" s="32">
        <f>CE!C18</f>
        <v>121500000</v>
      </c>
      <c r="F60" s="32"/>
      <c r="G60" s="32">
        <f>CE!C15</f>
        <v>121500000</v>
      </c>
    </row>
    <row r="61" spans="1:7" ht="24" customHeight="1">
      <c r="A61" s="33" t="s">
        <v>22</v>
      </c>
      <c r="E61" s="32">
        <f>CE!E18</f>
        <v>233350000</v>
      </c>
      <c r="F61" s="32"/>
      <c r="G61" s="32">
        <f>CE!E15</f>
        <v>233350000</v>
      </c>
    </row>
    <row r="62" spans="1:7" ht="24" customHeight="1">
      <c r="A62" s="33" t="s">
        <v>104</v>
      </c>
      <c r="B62" s="20"/>
      <c r="C62" s="31"/>
      <c r="F62" s="32"/>
    </row>
    <row r="63" spans="1:7" ht="24" customHeight="1">
      <c r="A63" s="33" t="s">
        <v>51</v>
      </c>
      <c r="C63" s="31"/>
      <c r="E63" s="32">
        <f>CE!G18</f>
        <v>12150000</v>
      </c>
      <c r="F63" s="32"/>
      <c r="G63" s="32">
        <f>CE!G15</f>
        <v>12150000</v>
      </c>
    </row>
    <row r="64" spans="1:7" ht="24" customHeight="1">
      <c r="A64" s="33" t="s">
        <v>23</v>
      </c>
      <c r="C64" s="31"/>
      <c r="E64" s="36">
        <f>CE!I18</f>
        <v>-10268742</v>
      </c>
      <c r="F64" s="32"/>
      <c r="G64" s="36">
        <f>CE!I15</f>
        <v>-13088662</v>
      </c>
    </row>
    <row r="65" spans="1:7" ht="24" customHeight="1">
      <c r="A65" s="19" t="s">
        <v>24</v>
      </c>
      <c r="B65" s="20"/>
      <c r="E65" s="36">
        <f>SUM(E60:E64)</f>
        <v>356731258</v>
      </c>
      <c r="F65" s="32"/>
      <c r="G65" s="36">
        <f>SUM(G60:G64)</f>
        <v>353911338</v>
      </c>
    </row>
    <row r="66" spans="1:7" ht="24" customHeight="1" thickBot="1">
      <c r="A66" s="19" t="s">
        <v>25</v>
      </c>
      <c r="E66" s="40">
        <f>E65+E45</f>
        <v>511782791</v>
      </c>
      <c r="F66" s="32"/>
      <c r="G66" s="40">
        <f>G65+G45</f>
        <v>492826455</v>
      </c>
    </row>
    <row r="67" spans="1:7" ht="24" customHeight="1" thickTop="1">
      <c r="E67" s="32">
        <f>E66-E23</f>
        <v>0</v>
      </c>
      <c r="F67" s="32"/>
      <c r="G67" s="32">
        <f>G66-G23</f>
        <v>0</v>
      </c>
    </row>
    <row r="68" spans="1:7" ht="24" customHeight="1">
      <c r="A68" s="39" t="s">
        <v>96</v>
      </c>
      <c r="B68" s="20"/>
      <c r="C68" s="41"/>
    </row>
    <row r="69" spans="1:7" ht="24" customHeight="1">
      <c r="A69" s="39"/>
      <c r="B69" s="20"/>
      <c r="C69" s="41"/>
    </row>
    <row r="70" spans="1:7" ht="24" customHeight="1">
      <c r="A70" s="42"/>
      <c r="C70" s="41"/>
    </row>
    <row r="72" spans="1:7" ht="24" customHeight="1">
      <c r="B72" s="33" t="s">
        <v>26</v>
      </c>
    </row>
    <row r="73" spans="1:7" ht="24" customHeight="1">
      <c r="A73" s="42"/>
    </row>
  </sheetData>
  <printOptions horizontalCentered="1"/>
  <pageMargins left="0.75" right="0.36" top="0.78740157480314998" bottom="0.118110236220472" header="0.31496062992126" footer="0.31496062992126"/>
  <pageSetup paperSize="9" scale="90" fitToHeight="6" orientation="portrait" r:id="rId1"/>
  <rowBreaks count="2" manualBreakCount="2">
    <brk id="25" max="6" man="1"/>
    <brk id="4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1"/>
  <sheetViews>
    <sheetView showGridLines="0" view="pageBreakPreview" zoomScaleNormal="70" zoomScaleSheetLayoutView="100" workbookViewId="0">
      <selection activeCell="E8" sqref="E8"/>
    </sheetView>
  </sheetViews>
  <sheetFormatPr defaultColWidth="10.77734375" defaultRowHeight="24" customHeight="1"/>
  <cols>
    <col min="1" max="1" width="50.21875" style="33" customWidth="1"/>
    <col min="2" max="2" width="3.77734375" style="22" customWidth="1"/>
    <col min="3" max="3" width="8.44140625" style="33" customWidth="1"/>
    <col min="4" max="4" width="1.5546875" style="22" customWidth="1"/>
    <col min="5" max="5" width="16" style="22" customWidth="1"/>
    <col min="6" max="6" width="1.44140625" style="22" customWidth="1"/>
    <col min="7" max="7" width="16" style="22" customWidth="1"/>
    <col min="8" max="16384" width="10.77734375" style="17"/>
  </cols>
  <sheetData>
    <row r="1" spans="1:7" s="16" customFormat="1" ht="24" customHeight="1">
      <c r="A1" s="44"/>
      <c r="B1" s="45"/>
      <c r="C1" s="46"/>
      <c r="D1" s="24"/>
      <c r="E1" s="24"/>
      <c r="F1" s="24"/>
      <c r="G1" s="43" t="s">
        <v>43</v>
      </c>
    </row>
    <row r="2" spans="1:7" s="16" customFormat="1" ht="24" customHeight="1">
      <c r="A2" s="19" t="s">
        <v>0</v>
      </c>
      <c r="B2" s="45"/>
      <c r="C2" s="46"/>
      <c r="D2" s="24"/>
      <c r="E2" s="24"/>
      <c r="F2" s="24"/>
      <c r="G2" s="24"/>
    </row>
    <row r="3" spans="1:7" s="16" customFormat="1" ht="24" customHeight="1">
      <c r="A3" s="19" t="s">
        <v>60</v>
      </c>
      <c r="B3" s="24"/>
      <c r="C3" s="46"/>
      <c r="D3" s="24"/>
      <c r="E3" s="24"/>
      <c r="F3" s="24"/>
      <c r="G3" s="24"/>
    </row>
    <row r="4" spans="1:7" s="16" customFormat="1" ht="24" customHeight="1">
      <c r="A4" s="19" t="s">
        <v>110</v>
      </c>
      <c r="B4" s="24"/>
      <c r="C4" s="46"/>
      <c r="D4" s="24"/>
      <c r="E4" s="24"/>
      <c r="F4" s="24"/>
      <c r="G4" s="24"/>
    </row>
    <row r="5" spans="1:7" s="16" customFormat="1" ht="24" customHeight="1">
      <c r="A5" s="44"/>
      <c r="B5" s="24"/>
      <c r="C5" s="46"/>
      <c r="D5" s="24"/>
      <c r="E5" s="24"/>
      <c r="F5" s="24"/>
      <c r="G5" s="25" t="s">
        <v>1</v>
      </c>
    </row>
    <row r="6" spans="1:7" ht="24" customHeight="1">
      <c r="C6" s="27" t="s">
        <v>2</v>
      </c>
      <c r="E6" s="27">
        <v>2026</v>
      </c>
      <c r="F6" s="47"/>
      <c r="G6" s="27">
        <v>2025</v>
      </c>
    </row>
    <row r="7" spans="1:7" s="18" customFormat="1" ht="24" customHeight="1">
      <c r="A7" s="59" t="s">
        <v>50</v>
      </c>
      <c r="B7" s="60"/>
      <c r="C7" s="61"/>
      <c r="D7" s="62"/>
      <c r="E7" s="63"/>
      <c r="F7" s="62"/>
      <c r="G7" s="62"/>
    </row>
    <row r="8" spans="1:7" ht="24" customHeight="1">
      <c r="A8" s="19" t="s">
        <v>27</v>
      </c>
    </row>
    <row r="9" spans="1:7" ht="24" customHeight="1">
      <c r="A9" s="33" t="s">
        <v>68</v>
      </c>
      <c r="B9" s="44"/>
      <c r="C9" s="31"/>
      <c r="E9" s="48">
        <v>119004038</v>
      </c>
      <c r="F9" s="48"/>
      <c r="G9" s="48">
        <v>186087685</v>
      </c>
    </row>
    <row r="10" spans="1:7" ht="24" customHeight="1">
      <c r="A10" s="33" t="s">
        <v>28</v>
      </c>
      <c r="B10" s="44"/>
      <c r="C10" s="31"/>
      <c r="E10" s="48">
        <v>1851062</v>
      </c>
      <c r="F10" s="48"/>
      <c r="G10" s="48">
        <v>2261023</v>
      </c>
    </row>
    <row r="11" spans="1:7" ht="24" customHeight="1">
      <c r="A11" s="19" t="s">
        <v>29</v>
      </c>
      <c r="E11" s="49">
        <f>SUM(E9:E10)</f>
        <v>120855100</v>
      </c>
      <c r="F11" s="48"/>
      <c r="G11" s="49">
        <f>SUM(G9:G10)</f>
        <v>188348708</v>
      </c>
    </row>
    <row r="12" spans="1:7" ht="24" customHeight="1">
      <c r="A12" s="19" t="s">
        <v>30</v>
      </c>
      <c r="E12" s="48"/>
      <c r="F12" s="48"/>
      <c r="G12" s="48"/>
    </row>
    <row r="13" spans="1:7" ht="24" customHeight="1">
      <c r="A13" s="33" t="s">
        <v>64</v>
      </c>
      <c r="B13" s="44"/>
      <c r="E13" s="48">
        <v>97343435</v>
      </c>
      <c r="F13" s="48"/>
      <c r="G13" s="48">
        <v>162865956</v>
      </c>
    </row>
    <row r="14" spans="1:7" ht="24" customHeight="1">
      <c r="A14" s="33" t="s">
        <v>67</v>
      </c>
      <c r="B14" s="50"/>
      <c r="C14" s="31"/>
      <c r="E14" s="48">
        <v>3941745</v>
      </c>
      <c r="F14" s="48"/>
      <c r="G14" s="48">
        <v>4562743</v>
      </c>
    </row>
    <row r="15" spans="1:7" ht="24" customHeight="1">
      <c r="A15" s="33" t="s">
        <v>31</v>
      </c>
      <c r="B15" s="50"/>
      <c r="C15" s="31"/>
      <c r="E15" s="48">
        <v>16676474</v>
      </c>
      <c r="F15" s="48"/>
      <c r="G15" s="48">
        <v>24845309</v>
      </c>
    </row>
    <row r="16" spans="1:7" ht="24" customHeight="1">
      <c r="A16" s="19" t="s">
        <v>32</v>
      </c>
      <c r="E16" s="49">
        <f>SUM(E13:E15)</f>
        <v>117961654</v>
      </c>
      <c r="F16" s="48"/>
      <c r="G16" s="49">
        <f>SUM(G13:G15)</f>
        <v>192274008</v>
      </c>
    </row>
    <row r="17" spans="1:7" ht="24" customHeight="1">
      <c r="A17" s="19" t="s">
        <v>113</v>
      </c>
      <c r="E17" s="48">
        <f>E11-E16</f>
        <v>2893446</v>
      </c>
      <c r="F17" s="48"/>
      <c r="G17" s="48">
        <f>G11-G16</f>
        <v>-3925300</v>
      </c>
    </row>
    <row r="18" spans="1:7" ht="24" customHeight="1">
      <c r="A18" s="33" t="s">
        <v>70</v>
      </c>
      <c r="E18" s="51">
        <v>-28199</v>
      </c>
      <c r="F18" s="48"/>
      <c r="G18" s="51">
        <v>-46029</v>
      </c>
    </row>
    <row r="19" spans="1:7" ht="24" customHeight="1">
      <c r="A19" s="19" t="s">
        <v>116</v>
      </c>
      <c r="C19" s="31"/>
      <c r="E19" s="48">
        <f>SUM(E17:E18)</f>
        <v>2865247</v>
      </c>
      <c r="F19" s="48"/>
      <c r="G19" s="48">
        <f>SUM(G17:G18)</f>
        <v>-3971329</v>
      </c>
    </row>
    <row r="20" spans="1:7" ht="24" customHeight="1">
      <c r="A20" s="33" t="s">
        <v>115</v>
      </c>
      <c r="C20" s="31">
        <v>9</v>
      </c>
      <c r="E20" s="51">
        <v>-45327</v>
      </c>
      <c r="F20" s="48"/>
      <c r="G20" s="51">
        <v>237516</v>
      </c>
    </row>
    <row r="21" spans="1:7" ht="24" customHeight="1">
      <c r="A21" s="19" t="s">
        <v>114</v>
      </c>
      <c r="B21" s="44"/>
      <c r="E21" s="49">
        <f>SUM(E19:E20)</f>
        <v>2819920</v>
      </c>
      <c r="F21" s="48"/>
      <c r="G21" s="49">
        <f>SUM(G19:G20)</f>
        <v>-3733813</v>
      </c>
    </row>
    <row r="22" spans="1:7" ht="24" customHeight="1">
      <c r="A22" s="19"/>
      <c r="B22" s="44"/>
      <c r="E22" s="48"/>
      <c r="F22" s="48"/>
      <c r="G22" s="48"/>
    </row>
    <row r="23" spans="1:7" ht="24" customHeight="1">
      <c r="A23" s="19" t="s">
        <v>47</v>
      </c>
      <c r="E23" s="51">
        <v>0</v>
      </c>
      <c r="F23" s="48"/>
      <c r="G23" s="51">
        <v>0</v>
      </c>
    </row>
    <row r="24" spans="1:7" ht="24" customHeight="1">
      <c r="A24" s="67"/>
      <c r="E24" s="48"/>
      <c r="F24" s="48"/>
      <c r="G24" s="48"/>
    </row>
    <row r="25" spans="1:7" ht="24" customHeight="1" thickBot="1">
      <c r="A25" s="19" t="s">
        <v>48</v>
      </c>
      <c r="E25" s="52">
        <f>SUM(E21,E23)</f>
        <v>2819920</v>
      </c>
      <c r="F25" s="48"/>
      <c r="G25" s="52">
        <f>SUM(G21:G22)</f>
        <v>-3733813</v>
      </c>
    </row>
    <row r="26" spans="1:7" ht="24" customHeight="1" thickTop="1">
      <c r="E26" s="48"/>
      <c r="F26" s="48"/>
      <c r="G26" s="48"/>
    </row>
    <row r="27" spans="1:7" ht="24" customHeight="1">
      <c r="A27" s="19" t="s">
        <v>117</v>
      </c>
      <c r="C27" s="31"/>
    </row>
    <row r="28" spans="1:7" ht="24" customHeight="1" thickBot="1">
      <c r="A28" s="33" t="s">
        <v>118</v>
      </c>
      <c r="B28" s="44"/>
      <c r="C28" s="31"/>
      <c r="E28" s="65">
        <f>E21/121500000</f>
        <v>2.3209218106995885E-2</v>
      </c>
      <c r="F28" s="66"/>
      <c r="G28" s="65">
        <f>G21/121500000</f>
        <v>-3.0730971193415637E-2</v>
      </c>
    </row>
    <row r="29" spans="1:7" ht="24" customHeight="1" thickTop="1">
      <c r="E29" s="23"/>
      <c r="F29" s="43"/>
      <c r="G29" s="23"/>
    </row>
    <row r="30" spans="1:7" ht="24" customHeight="1">
      <c r="A30" s="39" t="s">
        <v>96</v>
      </c>
      <c r="C30" s="41"/>
      <c r="E30" s="43"/>
      <c r="F30" s="43"/>
      <c r="G30" s="43"/>
    </row>
    <row r="31" spans="1:7" ht="24" customHeight="1">
      <c r="C31" s="41"/>
      <c r="E31" s="43"/>
      <c r="F31" s="43"/>
      <c r="G31" s="43"/>
    </row>
  </sheetData>
  <printOptions horizontalCentered="1"/>
  <pageMargins left="0.70866141732283505" right="0.35" top="0.78740157480314998" bottom="0.118110236220472" header="0.31496062992126" footer="0.31496062992126"/>
  <pageSetup paperSize="9" scale="90" fitToHeight="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67"/>
  <sheetViews>
    <sheetView showGridLines="0" view="pageBreakPreview" zoomScaleNormal="55" zoomScaleSheetLayoutView="100" workbookViewId="0">
      <selection activeCell="M7" sqref="M7"/>
    </sheetView>
  </sheetViews>
  <sheetFormatPr defaultColWidth="9.21875" defaultRowHeight="24" customHeight="1"/>
  <cols>
    <col min="1" max="1" width="38.77734375" style="1" customWidth="1"/>
    <col min="2" max="2" width="1.77734375" style="1" customWidth="1"/>
    <col min="3" max="3" width="14.77734375" style="1" customWidth="1"/>
    <col min="4" max="4" width="1.33203125" style="1" customWidth="1"/>
    <col min="5" max="5" width="14.77734375" style="1" customWidth="1"/>
    <col min="6" max="6" width="1.33203125" style="1" customWidth="1"/>
    <col min="7" max="7" width="14.77734375" style="1" customWidth="1"/>
    <col min="8" max="8" width="1.33203125" style="1" customWidth="1"/>
    <col min="9" max="9" width="14.77734375" style="1" customWidth="1"/>
    <col min="10" max="10" width="1.33203125" style="1" customWidth="1"/>
    <col min="11" max="11" width="14.77734375" style="1" customWidth="1"/>
    <col min="12" max="12" width="9.21875" style="1"/>
    <col min="13" max="13" width="22" style="1" customWidth="1"/>
    <col min="14" max="16384" width="9.21875" style="1"/>
  </cols>
  <sheetData>
    <row r="1" spans="1:11" ht="24" customHeight="1">
      <c r="K1" s="2" t="s">
        <v>43</v>
      </c>
    </row>
    <row r="2" spans="1:11" ht="24" customHeight="1">
      <c r="A2" s="70" t="s">
        <v>0</v>
      </c>
      <c r="B2" s="70"/>
      <c r="C2" s="70"/>
      <c r="D2" s="70"/>
      <c r="E2" s="70"/>
      <c r="F2" s="70"/>
      <c r="G2" s="70"/>
      <c r="H2" s="70"/>
      <c r="I2" s="70"/>
      <c r="J2" s="70"/>
      <c r="K2" s="70"/>
    </row>
    <row r="3" spans="1:11" ht="24" customHeight="1">
      <c r="A3" s="70" t="s">
        <v>61</v>
      </c>
      <c r="B3" s="70"/>
      <c r="C3" s="70"/>
      <c r="D3" s="70"/>
      <c r="E3" s="70"/>
      <c r="F3" s="70"/>
      <c r="G3" s="70"/>
      <c r="H3" s="70"/>
      <c r="I3" s="70"/>
      <c r="J3" s="70"/>
      <c r="K3" s="70"/>
    </row>
    <row r="4" spans="1:11" ht="24" customHeight="1">
      <c r="A4" s="70" t="s">
        <v>110</v>
      </c>
      <c r="B4" s="70"/>
      <c r="C4" s="70"/>
      <c r="D4" s="70"/>
      <c r="E4" s="70"/>
      <c r="F4" s="70"/>
      <c r="G4" s="70"/>
      <c r="H4" s="70"/>
      <c r="I4" s="70"/>
      <c r="J4" s="70"/>
      <c r="K4" s="70"/>
    </row>
    <row r="5" spans="1:11" s="3" customFormat="1" ht="24" customHeight="1">
      <c r="A5" s="71" t="s">
        <v>1</v>
      </c>
      <c r="B5" s="71"/>
      <c r="C5" s="71"/>
      <c r="D5" s="71"/>
      <c r="E5" s="71"/>
      <c r="F5" s="71"/>
      <c r="G5" s="71"/>
      <c r="H5" s="71"/>
      <c r="I5" s="71"/>
      <c r="J5" s="71"/>
      <c r="K5" s="71"/>
    </row>
    <row r="6" spans="1:11" s="3" customFormat="1" ht="24" customHeight="1">
      <c r="C6" s="3" t="s">
        <v>44</v>
      </c>
    </row>
    <row r="7" spans="1:11" s="3" customFormat="1" ht="24" customHeight="1">
      <c r="A7" s="4"/>
      <c r="B7" s="4"/>
      <c r="C7" s="3" t="s">
        <v>55</v>
      </c>
      <c r="G7" s="72" t="s">
        <v>105</v>
      </c>
      <c r="H7" s="72"/>
      <c r="I7" s="72"/>
    </row>
    <row r="8" spans="1:11" s="3" customFormat="1" ht="24" customHeight="1">
      <c r="A8" s="4"/>
      <c r="B8" s="4"/>
      <c r="C8" s="15" t="s">
        <v>49</v>
      </c>
      <c r="E8" s="15" t="s">
        <v>22</v>
      </c>
      <c r="G8" s="15" t="s">
        <v>97</v>
      </c>
      <c r="I8" s="15" t="s">
        <v>45</v>
      </c>
      <c r="K8" s="15" t="s">
        <v>46</v>
      </c>
    </row>
    <row r="9" spans="1:11" s="3" customFormat="1" ht="24" customHeight="1">
      <c r="A9" s="4"/>
      <c r="B9" s="4"/>
    </row>
    <row r="10" spans="1:11" ht="24" customHeight="1">
      <c r="A10" s="5" t="s">
        <v>85</v>
      </c>
      <c r="B10" s="5"/>
      <c r="C10" s="6">
        <v>121500000</v>
      </c>
      <c r="D10" s="6"/>
      <c r="E10" s="6">
        <v>233350000</v>
      </c>
      <c r="F10" s="6"/>
      <c r="G10" s="6">
        <v>12150000</v>
      </c>
      <c r="H10" s="6"/>
      <c r="I10" s="6">
        <v>3563602</v>
      </c>
      <c r="J10" s="6"/>
      <c r="K10" s="6">
        <f>SUM(C10:I10)</f>
        <v>370563602</v>
      </c>
    </row>
    <row r="11" spans="1:11" ht="24" customHeight="1">
      <c r="A11" s="7" t="s">
        <v>95</v>
      </c>
      <c r="B11" s="7"/>
      <c r="C11" s="68">
        <v>0</v>
      </c>
      <c r="D11" s="6"/>
      <c r="E11" s="68">
        <v>0</v>
      </c>
      <c r="F11" s="6"/>
      <c r="G11" s="68">
        <v>0</v>
      </c>
      <c r="H11" s="6"/>
      <c r="I11" s="68">
        <f>PL!G21</f>
        <v>-3733813</v>
      </c>
      <c r="J11" s="6"/>
      <c r="K11" s="68">
        <f>SUM(C11:I11)</f>
        <v>-3733813</v>
      </c>
    </row>
    <row r="12" spans="1:11" ht="24" customHeight="1">
      <c r="A12" s="7" t="s">
        <v>48</v>
      </c>
      <c r="B12" s="7"/>
      <c r="C12" s="6">
        <v>0</v>
      </c>
      <c r="D12" s="6"/>
      <c r="E12" s="6">
        <v>0</v>
      </c>
      <c r="F12" s="6"/>
      <c r="G12" s="6">
        <v>0</v>
      </c>
      <c r="H12" s="6"/>
      <c r="I12" s="6">
        <f>SUM(I11)</f>
        <v>-3733813</v>
      </c>
      <c r="J12" s="6"/>
      <c r="K12" s="6">
        <f>SUM(K11)</f>
        <v>-3733813</v>
      </c>
    </row>
    <row r="13" spans="1:11" ht="24" customHeight="1" thickBot="1">
      <c r="A13" s="5" t="s">
        <v>111</v>
      </c>
      <c r="B13" s="5"/>
      <c r="C13" s="8">
        <f>SUM(C10,C12)</f>
        <v>121500000</v>
      </c>
      <c r="D13" s="6"/>
      <c r="E13" s="8">
        <f>SUM(E10,E12)</f>
        <v>233350000</v>
      </c>
      <c r="F13" s="6"/>
      <c r="G13" s="8">
        <f>SUM(G10,G12)</f>
        <v>12150000</v>
      </c>
      <c r="H13" s="6"/>
      <c r="I13" s="8">
        <f>SUM(I10,I12)</f>
        <v>-170211</v>
      </c>
      <c r="J13" s="6"/>
      <c r="K13" s="8">
        <f>SUM(K10,K12)</f>
        <v>366829789</v>
      </c>
    </row>
    <row r="14" spans="1:11" ht="24" customHeight="1" thickTop="1">
      <c r="A14" s="7"/>
      <c r="B14" s="7"/>
      <c r="C14" s="9"/>
      <c r="D14" s="9"/>
      <c r="E14" s="9"/>
      <c r="F14" s="9"/>
      <c r="G14" s="9"/>
      <c r="H14" s="9"/>
      <c r="I14" s="9"/>
      <c r="J14" s="9"/>
      <c r="K14" s="9"/>
    </row>
    <row r="15" spans="1:11" ht="24" customHeight="1">
      <c r="A15" s="5" t="s">
        <v>106</v>
      </c>
      <c r="B15" s="5"/>
      <c r="C15" s="6">
        <v>121500000</v>
      </c>
      <c r="D15" s="6"/>
      <c r="E15" s="6">
        <v>233350000</v>
      </c>
      <c r="F15" s="6"/>
      <c r="G15" s="6">
        <v>12150000</v>
      </c>
      <c r="H15" s="6"/>
      <c r="I15" s="6">
        <v>-13088662</v>
      </c>
      <c r="J15" s="6"/>
      <c r="K15" s="6">
        <f>SUM(C15:I15)</f>
        <v>353911338</v>
      </c>
    </row>
    <row r="16" spans="1:11" ht="24" customHeight="1">
      <c r="A16" s="7" t="s">
        <v>119</v>
      </c>
      <c r="B16" s="7"/>
      <c r="C16" s="68">
        <v>0</v>
      </c>
      <c r="D16" s="6"/>
      <c r="E16" s="68">
        <v>0</v>
      </c>
      <c r="F16" s="6"/>
      <c r="G16" s="68">
        <v>0</v>
      </c>
      <c r="H16" s="6"/>
      <c r="I16" s="68">
        <f>PL!E21</f>
        <v>2819920</v>
      </c>
      <c r="J16" s="6"/>
      <c r="K16" s="68">
        <f>SUM(C16:I16)</f>
        <v>2819920</v>
      </c>
    </row>
    <row r="17" spans="1:11" ht="24" customHeight="1">
      <c r="A17" s="7" t="s">
        <v>48</v>
      </c>
      <c r="B17" s="7"/>
      <c r="C17" s="14">
        <f>SUM(C16:C16)</f>
        <v>0</v>
      </c>
      <c r="D17" s="6"/>
      <c r="E17" s="14">
        <f>SUM(E16:E16)</f>
        <v>0</v>
      </c>
      <c r="F17" s="6"/>
      <c r="G17" s="14">
        <f>SUM(G16:G16)</f>
        <v>0</v>
      </c>
      <c r="H17" s="6"/>
      <c r="I17" s="6">
        <f>SUM(I16:I16)</f>
        <v>2819920</v>
      </c>
      <c r="J17" s="6"/>
      <c r="K17" s="6">
        <f>SUM(K16:K16)</f>
        <v>2819920</v>
      </c>
    </row>
    <row r="18" spans="1:11" ht="24" customHeight="1" thickBot="1">
      <c r="A18" s="5" t="s">
        <v>112</v>
      </c>
      <c r="B18" s="5"/>
      <c r="C18" s="8">
        <f>SUM(C15,C17:C17)</f>
        <v>121500000</v>
      </c>
      <c r="D18" s="6"/>
      <c r="E18" s="8">
        <f>SUM(E15,E17:E17)</f>
        <v>233350000</v>
      </c>
      <c r="F18" s="6"/>
      <c r="G18" s="8">
        <f>SUM(G15,G17:G17)</f>
        <v>12150000</v>
      </c>
      <c r="H18" s="6"/>
      <c r="I18" s="8">
        <f>SUM(I15,I17:I17)</f>
        <v>-10268742</v>
      </c>
      <c r="J18" s="6"/>
      <c r="K18" s="8">
        <f>SUM(K15,K17:K17)</f>
        <v>356731258</v>
      </c>
    </row>
    <row r="19" spans="1:11" ht="24" customHeight="1" thickTop="1">
      <c r="A19" s="7"/>
      <c r="B19" s="7"/>
      <c r="C19" s="9"/>
      <c r="D19" s="9"/>
      <c r="E19" s="9"/>
      <c r="F19" s="9"/>
      <c r="G19" s="9"/>
      <c r="H19" s="9"/>
      <c r="I19" s="9"/>
      <c r="J19" s="9"/>
      <c r="K19" s="9">
        <f>SUM(K18-BS!E65)</f>
        <v>0</v>
      </c>
    </row>
    <row r="20" spans="1:11" ht="24" customHeight="1">
      <c r="A20" s="39" t="s">
        <v>96</v>
      </c>
      <c r="B20" s="39"/>
      <c r="C20" s="10"/>
      <c r="D20" s="11"/>
      <c r="E20" s="11"/>
      <c r="F20" s="11"/>
      <c r="G20" s="11"/>
      <c r="H20" s="11"/>
      <c r="I20" s="11"/>
    </row>
    <row r="21" spans="1:11" ht="24" customHeight="1">
      <c r="A21" s="12"/>
      <c r="B21" s="12"/>
      <c r="C21" s="10"/>
      <c r="D21" s="11"/>
      <c r="E21" s="11"/>
      <c r="F21" s="11"/>
      <c r="G21" s="11"/>
      <c r="H21" s="11"/>
      <c r="I21" s="11"/>
    </row>
    <row r="22" spans="1:11" ht="24" customHeight="1">
      <c r="A22" s="13"/>
      <c r="B22" s="13"/>
      <c r="C22" s="10"/>
      <c r="D22" s="11"/>
      <c r="E22" s="11"/>
      <c r="F22" s="11"/>
      <c r="G22" s="11"/>
      <c r="H22" s="11"/>
      <c r="I22" s="11"/>
    </row>
    <row r="29" spans="1:11" ht="24" customHeight="1">
      <c r="A29" s="9"/>
      <c r="B29" s="9"/>
    </row>
    <row r="32" spans="1:11" ht="24" customHeight="1">
      <c r="A32" s="7"/>
      <c r="B32" s="7"/>
      <c r="C32" s="7"/>
      <c r="D32" s="7"/>
      <c r="E32" s="7"/>
      <c r="F32" s="7"/>
      <c r="G32" s="7"/>
      <c r="H32" s="7"/>
      <c r="I32" s="7"/>
    </row>
    <row r="33" spans="1:9" ht="24" customHeight="1">
      <c r="A33" s="7"/>
      <c r="B33" s="7"/>
      <c r="C33" s="7"/>
      <c r="D33" s="7"/>
      <c r="E33" s="7"/>
      <c r="F33" s="7"/>
      <c r="G33" s="7"/>
      <c r="H33" s="7"/>
      <c r="I33" s="7"/>
    </row>
    <row r="34" spans="1:9" ht="24" customHeight="1">
      <c r="A34" s="7"/>
      <c r="B34" s="7"/>
      <c r="C34" s="7"/>
      <c r="D34" s="7"/>
      <c r="E34" s="7"/>
      <c r="F34" s="7"/>
      <c r="G34" s="7"/>
      <c r="H34" s="7"/>
      <c r="I34" s="7"/>
    </row>
    <row r="35" spans="1:9" ht="24" customHeight="1">
      <c r="A35" s="7"/>
      <c r="B35" s="7"/>
      <c r="C35" s="7"/>
      <c r="D35" s="7"/>
      <c r="E35" s="7"/>
      <c r="F35" s="3"/>
      <c r="G35" s="69"/>
      <c r="H35" s="69"/>
      <c r="I35" s="7"/>
    </row>
    <row r="36" spans="1:9" ht="24" customHeight="1">
      <c r="A36" s="7"/>
      <c r="B36" s="7"/>
      <c r="C36" s="7"/>
      <c r="D36" s="7"/>
      <c r="E36" s="7"/>
      <c r="F36" s="7"/>
      <c r="G36" s="7"/>
      <c r="H36" s="7"/>
      <c r="I36" s="7"/>
    </row>
    <row r="37" spans="1:9" ht="24" customHeight="1">
      <c r="A37" s="7"/>
      <c r="B37" s="7"/>
      <c r="C37" s="7"/>
      <c r="D37" s="7"/>
      <c r="E37" s="7"/>
      <c r="F37" s="7"/>
      <c r="G37" s="7"/>
      <c r="H37" s="7"/>
      <c r="I37" s="7"/>
    </row>
    <row r="38" spans="1:9" ht="24" customHeight="1">
      <c r="A38" s="7"/>
      <c r="B38" s="7"/>
      <c r="C38" s="7"/>
      <c r="D38" s="7"/>
      <c r="E38" s="7"/>
      <c r="F38" s="7"/>
      <c r="G38" s="7"/>
      <c r="H38" s="7"/>
      <c r="I38" s="7"/>
    </row>
    <row r="39" spans="1:9" ht="24" customHeight="1">
      <c r="A39" s="7"/>
      <c r="B39" s="7"/>
      <c r="C39" s="7"/>
      <c r="D39" s="7"/>
      <c r="E39" s="7"/>
      <c r="F39" s="7"/>
      <c r="G39" s="7"/>
      <c r="H39" s="7"/>
      <c r="I39" s="7"/>
    </row>
    <row r="40" spans="1:9" ht="24" customHeight="1">
      <c r="A40" s="7"/>
      <c r="B40" s="7"/>
      <c r="C40" s="7"/>
      <c r="D40" s="7"/>
      <c r="E40" s="7"/>
      <c r="F40" s="7"/>
      <c r="G40" s="7"/>
      <c r="H40" s="7"/>
      <c r="I40" s="7"/>
    </row>
    <row r="41" spans="1:9" ht="24" customHeight="1">
      <c r="A41" s="7"/>
      <c r="B41" s="7"/>
      <c r="C41" s="7"/>
      <c r="D41" s="7"/>
      <c r="E41" s="7"/>
      <c r="F41" s="7"/>
      <c r="G41" s="7"/>
      <c r="H41" s="7"/>
      <c r="I41" s="7"/>
    </row>
    <row r="42" spans="1:9" ht="24" customHeight="1">
      <c r="A42" s="7"/>
      <c r="B42" s="7"/>
      <c r="C42" s="7"/>
      <c r="D42" s="7"/>
      <c r="E42" s="7"/>
      <c r="F42" s="7"/>
      <c r="G42" s="7"/>
      <c r="H42" s="7"/>
      <c r="I42" s="7"/>
    </row>
    <row r="43" spans="1:9" ht="24" customHeight="1">
      <c r="A43" s="7"/>
      <c r="B43" s="7"/>
      <c r="C43" s="7"/>
      <c r="D43" s="7"/>
      <c r="E43" s="7"/>
      <c r="F43" s="7"/>
      <c r="G43" s="7"/>
      <c r="H43" s="7"/>
      <c r="I43" s="7"/>
    </row>
    <row r="44" spans="1:9" ht="24" customHeight="1">
      <c r="A44" s="7"/>
      <c r="B44" s="7"/>
      <c r="C44" s="7"/>
      <c r="D44" s="7"/>
      <c r="E44" s="7"/>
      <c r="F44" s="7"/>
      <c r="G44" s="7"/>
      <c r="H44" s="7"/>
      <c r="I44" s="7"/>
    </row>
    <row r="45" spans="1:9" ht="24" customHeight="1">
      <c r="A45" s="7"/>
      <c r="B45" s="7"/>
      <c r="C45" s="7"/>
      <c r="D45" s="7"/>
      <c r="E45" s="7"/>
      <c r="F45" s="7"/>
      <c r="G45" s="7"/>
      <c r="H45" s="7"/>
      <c r="I45" s="7"/>
    </row>
    <row r="46" spans="1:9" ht="24" customHeight="1">
      <c r="A46" s="7"/>
      <c r="B46" s="7"/>
      <c r="C46" s="7"/>
      <c r="D46" s="7"/>
      <c r="E46" s="7"/>
      <c r="F46" s="7"/>
      <c r="G46" s="7"/>
      <c r="H46" s="7"/>
      <c r="I46" s="7"/>
    </row>
    <row r="47" spans="1:9" ht="24" customHeight="1">
      <c r="A47" s="7"/>
      <c r="B47" s="7"/>
      <c r="C47" s="7"/>
      <c r="D47" s="7"/>
      <c r="E47" s="7"/>
      <c r="F47" s="7"/>
      <c r="G47" s="7"/>
      <c r="H47" s="7"/>
      <c r="I47" s="7"/>
    </row>
    <row r="57" spans="1:9" ht="24" customHeight="1">
      <c r="A57" s="7"/>
      <c r="B57" s="7"/>
      <c r="C57" s="7"/>
      <c r="D57" s="7"/>
      <c r="E57" s="7"/>
      <c r="F57" s="7"/>
      <c r="G57" s="7"/>
      <c r="H57" s="7"/>
      <c r="I57" s="7"/>
    </row>
    <row r="58" spans="1:9" ht="24" customHeight="1">
      <c r="A58" s="7"/>
      <c r="B58" s="7"/>
      <c r="C58" s="7"/>
      <c r="D58" s="7"/>
      <c r="E58" s="7"/>
      <c r="F58" s="7"/>
      <c r="G58" s="7"/>
      <c r="H58" s="7"/>
      <c r="I58" s="7"/>
    </row>
    <row r="59" spans="1:9" ht="24" customHeight="1">
      <c r="A59" s="7"/>
      <c r="B59" s="7"/>
      <c r="C59" s="7"/>
      <c r="D59" s="7"/>
      <c r="E59" s="7"/>
      <c r="F59" s="7"/>
      <c r="G59" s="7"/>
      <c r="H59" s="7"/>
      <c r="I59" s="7"/>
    </row>
    <row r="60" spans="1:9" ht="24" customHeight="1">
      <c r="A60" s="7"/>
      <c r="B60" s="7"/>
      <c r="C60" s="7"/>
      <c r="D60" s="7"/>
      <c r="E60" s="7"/>
      <c r="F60" s="7"/>
      <c r="G60" s="7"/>
      <c r="H60" s="7"/>
      <c r="I60" s="7"/>
    </row>
    <row r="61" spans="1:9" ht="24" customHeight="1">
      <c r="A61" s="7"/>
      <c r="B61" s="7"/>
      <c r="C61" s="7"/>
      <c r="D61" s="7"/>
      <c r="E61" s="7"/>
      <c r="F61" s="7"/>
      <c r="G61" s="7"/>
      <c r="H61" s="7"/>
      <c r="I61" s="7"/>
    </row>
    <row r="62" spans="1:9" ht="24" customHeight="1">
      <c r="A62" s="7"/>
      <c r="B62" s="7"/>
      <c r="C62" s="7"/>
      <c r="D62" s="7"/>
      <c r="E62" s="7"/>
      <c r="F62" s="7"/>
      <c r="G62" s="7"/>
      <c r="H62" s="7"/>
      <c r="I62" s="7"/>
    </row>
    <row r="63" spans="1:9" ht="24" customHeight="1">
      <c r="A63" s="7"/>
      <c r="B63" s="7"/>
      <c r="C63" s="7"/>
      <c r="D63" s="7"/>
      <c r="E63" s="7"/>
      <c r="F63" s="7"/>
      <c r="G63" s="7"/>
      <c r="H63" s="7"/>
      <c r="I63" s="7"/>
    </row>
    <row r="64" spans="1:9" ht="24" customHeight="1">
      <c r="A64" s="7"/>
      <c r="B64" s="7"/>
      <c r="C64" s="7"/>
      <c r="D64" s="7"/>
      <c r="E64" s="7"/>
      <c r="F64" s="7"/>
      <c r="G64" s="7"/>
      <c r="H64" s="7"/>
      <c r="I64" s="7"/>
    </row>
    <row r="65" spans="1:9" ht="24" customHeight="1">
      <c r="A65" s="7"/>
      <c r="B65" s="7"/>
      <c r="C65" s="7"/>
      <c r="D65" s="7"/>
      <c r="E65" s="7"/>
      <c r="F65" s="7"/>
      <c r="G65" s="7"/>
      <c r="H65" s="7"/>
      <c r="I65" s="7"/>
    </row>
    <row r="66" spans="1:9" ht="24" customHeight="1">
      <c r="A66" s="7"/>
      <c r="B66" s="7"/>
      <c r="C66" s="7"/>
      <c r="D66" s="7"/>
      <c r="E66" s="7"/>
      <c r="F66" s="7"/>
      <c r="G66" s="7"/>
      <c r="H66" s="7"/>
      <c r="I66" s="7"/>
    </row>
    <row r="67" spans="1:9" ht="24" customHeight="1">
      <c r="A67" s="7"/>
      <c r="B67" s="7"/>
      <c r="C67" s="7"/>
      <c r="D67" s="7"/>
      <c r="E67" s="7"/>
      <c r="F67" s="7"/>
      <c r="G67" s="7"/>
      <c r="H67" s="7"/>
      <c r="I67" s="9"/>
    </row>
  </sheetData>
  <mergeCells count="5">
    <mergeCell ref="A2:K2"/>
    <mergeCell ref="A3:K3"/>
    <mergeCell ref="A4:K4"/>
    <mergeCell ref="A5:K5"/>
    <mergeCell ref="G7:I7"/>
  </mergeCells>
  <printOptions horizontalCentered="1"/>
  <pageMargins left="0.70866141732283472" right="0.35433070866141736" top="0.78740157480314965" bottom="0.11811023622047245" header="0.31496062992125984" footer="0.31496062992125984"/>
  <pageSetup paperSize="9" scale="7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DCE932-CD62-4F18-B93B-771B68A75F60}">
  <dimension ref="A1:G58"/>
  <sheetViews>
    <sheetView showGridLines="0" view="pageBreakPreview" topLeftCell="A41" zoomScale="160" zoomScaleNormal="90" zoomScaleSheetLayoutView="160" workbookViewId="0">
      <selection activeCell="G46" sqref="G46"/>
    </sheetView>
  </sheetViews>
  <sheetFormatPr defaultColWidth="10.5546875" defaultRowHeight="24" customHeight="1"/>
  <cols>
    <col min="1" max="1" width="51.21875" style="33" customWidth="1"/>
    <col min="2" max="2" width="2.44140625" style="22" customWidth="1"/>
    <col min="3" max="3" width="5.21875" style="33" customWidth="1"/>
    <col min="4" max="4" width="6.21875" style="22" customWidth="1"/>
    <col min="5" max="5" width="15.77734375" style="22" customWidth="1"/>
    <col min="6" max="6" width="1.44140625" style="22" customWidth="1"/>
    <col min="7" max="7" width="15.77734375" style="22" customWidth="1"/>
    <col min="8" max="8" width="11.44140625" style="22" bestFit="1" customWidth="1"/>
    <col min="9" max="16384" width="10.5546875" style="22"/>
  </cols>
  <sheetData>
    <row r="1" spans="1:7" s="44" customFormat="1" ht="24" customHeight="1">
      <c r="B1" s="45"/>
      <c r="C1" s="46"/>
      <c r="D1" s="24"/>
      <c r="E1" s="24"/>
      <c r="F1" s="24"/>
      <c r="G1" s="43" t="s">
        <v>43</v>
      </c>
    </row>
    <row r="2" spans="1:7" s="44" customFormat="1" ht="24" customHeight="1">
      <c r="A2" s="19" t="s">
        <v>0</v>
      </c>
      <c r="B2" s="45"/>
      <c r="C2" s="46"/>
      <c r="D2" s="24"/>
      <c r="E2" s="24"/>
      <c r="F2" s="24"/>
      <c r="G2" s="24"/>
    </row>
    <row r="3" spans="1:7" s="44" customFormat="1" ht="24" customHeight="1">
      <c r="A3" s="19" t="s">
        <v>71</v>
      </c>
      <c r="B3" s="45"/>
      <c r="C3" s="46"/>
      <c r="D3" s="24"/>
      <c r="E3" s="24"/>
      <c r="F3" s="24"/>
      <c r="G3" s="24"/>
    </row>
    <row r="4" spans="1:7" s="44" customFormat="1" ht="24" customHeight="1">
      <c r="A4" s="19" t="s">
        <v>110</v>
      </c>
      <c r="B4" s="24"/>
      <c r="C4" s="46"/>
      <c r="D4" s="24"/>
      <c r="E4" s="24"/>
      <c r="F4" s="24"/>
      <c r="G4" s="24"/>
    </row>
    <row r="5" spans="1:7" s="44" customFormat="1" ht="24" customHeight="1">
      <c r="B5" s="24"/>
      <c r="C5" s="46"/>
      <c r="D5" s="24"/>
      <c r="E5" s="24"/>
      <c r="F5" s="24"/>
      <c r="G5" s="25" t="s">
        <v>1</v>
      </c>
    </row>
    <row r="6" spans="1:7" ht="24" customHeight="1">
      <c r="C6" s="27"/>
      <c r="E6" s="27">
        <v>2026</v>
      </c>
      <c r="F6" s="47"/>
      <c r="G6" s="27">
        <v>2025</v>
      </c>
    </row>
    <row r="7" spans="1:7" s="53" customFormat="1" ht="24" customHeight="1">
      <c r="A7" s="19" t="s">
        <v>66</v>
      </c>
      <c r="C7" s="54"/>
      <c r="E7" s="55"/>
      <c r="F7" s="55"/>
      <c r="G7" s="55"/>
    </row>
    <row r="8" spans="1:7" ht="24" customHeight="1">
      <c r="A8" s="33" t="s">
        <v>123</v>
      </c>
      <c r="C8" s="21"/>
      <c r="E8" s="23">
        <f>PL!E19</f>
        <v>2865247</v>
      </c>
      <c r="F8" s="23"/>
      <c r="G8" s="23">
        <f>PL!G19</f>
        <v>-3971329</v>
      </c>
    </row>
    <row r="9" spans="1:7" ht="24" customHeight="1">
      <c r="A9" s="33" t="s">
        <v>124</v>
      </c>
      <c r="C9" s="21"/>
      <c r="E9" s="23"/>
      <c r="F9" s="23"/>
      <c r="G9" s="23"/>
    </row>
    <row r="10" spans="1:7" ht="24" customHeight="1">
      <c r="A10" s="33" t="s">
        <v>72</v>
      </c>
      <c r="C10" s="21"/>
      <c r="E10" s="23"/>
      <c r="F10" s="23"/>
      <c r="G10" s="23"/>
    </row>
    <row r="11" spans="1:7" ht="24" customHeight="1">
      <c r="A11" s="33" t="s">
        <v>33</v>
      </c>
      <c r="E11" s="48">
        <v>3435103</v>
      </c>
      <c r="F11" s="48"/>
      <c r="G11" s="48">
        <v>4818502</v>
      </c>
    </row>
    <row r="12" spans="1:7" ht="24" customHeight="1">
      <c r="A12" s="33" t="s">
        <v>81</v>
      </c>
      <c r="E12" s="48">
        <v>-25846</v>
      </c>
      <c r="F12" s="48"/>
      <c r="G12" s="48">
        <v>172959</v>
      </c>
    </row>
    <row r="13" spans="1:7" ht="24" customHeight="1">
      <c r="A13" s="33" t="s">
        <v>130</v>
      </c>
      <c r="E13" s="48">
        <v>-155537</v>
      </c>
      <c r="F13" s="48"/>
      <c r="G13" s="48">
        <v>-349358</v>
      </c>
    </row>
    <row r="14" spans="1:7" ht="24" customHeight="1">
      <c r="A14" s="39" t="s">
        <v>131</v>
      </c>
      <c r="E14" s="48">
        <v>637871</v>
      </c>
      <c r="F14" s="48"/>
      <c r="G14" s="48">
        <v>1028045</v>
      </c>
    </row>
    <row r="15" spans="1:7" ht="24" customHeight="1">
      <c r="A15" s="33" t="s">
        <v>125</v>
      </c>
      <c r="E15" s="48">
        <v>-327703</v>
      </c>
      <c r="F15" s="48"/>
      <c r="G15" s="48">
        <v>-137661</v>
      </c>
    </row>
    <row r="16" spans="1:7" ht="24" customHeight="1">
      <c r="A16" s="33" t="s">
        <v>34</v>
      </c>
      <c r="E16" s="48">
        <v>-156494</v>
      </c>
      <c r="F16" s="48"/>
      <c r="G16" s="48">
        <v>-149432</v>
      </c>
    </row>
    <row r="17" spans="1:7" ht="24" customHeight="1">
      <c r="A17" s="33" t="s">
        <v>75</v>
      </c>
      <c r="E17" s="51">
        <v>28199</v>
      </c>
      <c r="F17" s="48"/>
      <c r="G17" s="51">
        <v>46029</v>
      </c>
    </row>
    <row r="18" spans="1:7" ht="24" customHeight="1">
      <c r="A18" s="33" t="s">
        <v>83</v>
      </c>
      <c r="E18" s="32"/>
      <c r="F18" s="32"/>
      <c r="G18" s="32"/>
    </row>
    <row r="19" spans="1:7" ht="24" customHeight="1">
      <c r="A19" s="33" t="s">
        <v>35</v>
      </c>
      <c r="E19" s="32">
        <f>SUM(E8:E17)</f>
        <v>6300840</v>
      </c>
      <c r="F19" s="32"/>
      <c r="G19" s="32">
        <f>SUM(G8:G17)</f>
        <v>1457755</v>
      </c>
    </row>
    <row r="20" spans="1:7" ht="24" customHeight="1">
      <c r="A20" s="33" t="s">
        <v>65</v>
      </c>
      <c r="E20" s="32"/>
      <c r="F20" s="32"/>
      <c r="G20" s="32"/>
    </row>
    <row r="21" spans="1:7" ht="24" customHeight="1">
      <c r="A21" s="33" t="s">
        <v>93</v>
      </c>
      <c r="E21" s="48">
        <v>5004663</v>
      </c>
      <c r="F21" s="48"/>
      <c r="G21" s="48">
        <v>-29885331</v>
      </c>
    </row>
    <row r="22" spans="1:7" ht="24" customHeight="1">
      <c r="A22" s="33" t="s">
        <v>36</v>
      </c>
      <c r="E22" s="48">
        <v>-12498991</v>
      </c>
      <c r="F22" s="48"/>
      <c r="G22" s="48">
        <v>-12616596</v>
      </c>
    </row>
    <row r="23" spans="1:7" ht="24" customHeight="1">
      <c r="A23" s="33" t="s">
        <v>37</v>
      </c>
      <c r="E23" s="48">
        <v>1241600</v>
      </c>
      <c r="F23" s="48"/>
      <c r="G23" s="48">
        <v>-1164685</v>
      </c>
    </row>
    <row r="24" spans="1:7" ht="24" customHeight="1">
      <c r="A24" s="33" t="s">
        <v>120</v>
      </c>
      <c r="E24" s="48">
        <v>-10000</v>
      </c>
      <c r="F24" s="48"/>
      <c r="G24" s="48">
        <v>0</v>
      </c>
    </row>
    <row r="25" spans="1:7" ht="24" customHeight="1">
      <c r="A25" s="33" t="s">
        <v>38</v>
      </c>
      <c r="F25" s="48"/>
    </row>
    <row r="26" spans="1:7" ht="24" customHeight="1">
      <c r="A26" s="33" t="s">
        <v>102</v>
      </c>
      <c r="E26" s="48">
        <v>16715235</v>
      </c>
      <c r="F26" s="48"/>
      <c r="G26" s="48">
        <v>30438871</v>
      </c>
    </row>
    <row r="27" spans="1:7" ht="24" customHeight="1">
      <c r="A27" s="33" t="s">
        <v>77</v>
      </c>
      <c r="E27" s="48">
        <v>-2045062</v>
      </c>
      <c r="F27" s="48"/>
      <c r="G27" s="48">
        <v>-1070611</v>
      </c>
    </row>
    <row r="28" spans="1:7" ht="24" customHeight="1">
      <c r="A28" s="33" t="s">
        <v>39</v>
      </c>
      <c r="E28" s="48">
        <v>-84876</v>
      </c>
      <c r="F28" s="48"/>
      <c r="G28" s="48">
        <v>-585756</v>
      </c>
    </row>
    <row r="29" spans="1:7" ht="24" customHeight="1">
      <c r="A29" s="33" t="s">
        <v>94</v>
      </c>
      <c r="E29" s="51">
        <v>-123200</v>
      </c>
      <c r="F29" s="48"/>
      <c r="G29" s="51">
        <v>-821959</v>
      </c>
    </row>
    <row r="30" spans="1:7" ht="24" customHeight="1">
      <c r="A30" s="33" t="s">
        <v>101</v>
      </c>
      <c r="E30" s="48">
        <f>SUM(E19:E29)</f>
        <v>14500209</v>
      </c>
      <c r="F30" s="32"/>
      <c r="G30" s="48">
        <f>SUM(G19:G29)</f>
        <v>-14248312</v>
      </c>
    </row>
    <row r="31" spans="1:7" ht="24" customHeight="1">
      <c r="A31" s="33" t="s">
        <v>99</v>
      </c>
      <c r="E31" s="48">
        <v>-28199</v>
      </c>
      <c r="F31" s="48"/>
      <c r="G31" s="48">
        <v>-46029</v>
      </c>
    </row>
    <row r="32" spans="1:7" ht="24" customHeight="1">
      <c r="A32" s="56" t="s">
        <v>100</v>
      </c>
      <c r="B32" s="44"/>
      <c r="C32" s="21"/>
      <c r="E32" s="51">
        <v>0</v>
      </c>
      <c r="F32" s="48"/>
      <c r="G32" s="51">
        <v>-4822</v>
      </c>
    </row>
    <row r="33" spans="1:7" ht="24" customHeight="1">
      <c r="A33" s="57" t="s">
        <v>126</v>
      </c>
      <c r="B33" s="44"/>
      <c r="C33" s="21"/>
      <c r="E33" s="51">
        <f>SUM(E30:E32)</f>
        <v>14472010</v>
      </c>
      <c r="F33" s="58"/>
      <c r="G33" s="51">
        <f>SUM(G30:G32)</f>
        <v>-14299163</v>
      </c>
    </row>
    <row r="34" spans="1:7" ht="24" customHeight="1">
      <c r="A34" s="56"/>
      <c r="B34" s="44"/>
      <c r="C34" s="21"/>
    </row>
    <row r="35" spans="1:7" ht="24" customHeight="1">
      <c r="A35" s="39" t="s">
        <v>96</v>
      </c>
      <c r="B35" s="44"/>
      <c r="C35" s="21"/>
      <c r="E35" s="27"/>
      <c r="F35" s="47"/>
      <c r="G35" s="27"/>
    </row>
    <row r="36" spans="1:7" s="44" customFormat="1" ht="24" customHeight="1">
      <c r="B36" s="45"/>
      <c r="C36" s="46"/>
      <c r="D36" s="24"/>
      <c r="E36" s="24"/>
      <c r="F36" s="24"/>
      <c r="G36" s="43" t="s">
        <v>43</v>
      </c>
    </row>
    <row r="37" spans="1:7" s="44" customFormat="1" ht="24" customHeight="1">
      <c r="A37" s="19" t="s">
        <v>0</v>
      </c>
      <c r="B37" s="45"/>
      <c r="C37" s="46"/>
      <c r="D37" s="24"/>
      <c r="E37" s="24"/>
      <c r="F37" s="24"/>
      <c r="G37" s="24"/>
    </row>
    <row r="38" spans="1:7" s="44" customFormat="1" ht="24" customHeight="1">
      <c r="A38" s="19" t="s">
        <v>73</v>
      </c>
      <c r="B38" s="45"/>
      <c r="C38" s="46"/>
      <c r="D38" s="24"/>
      <c r="E38" s="24"/>
      <c r="F38" s="24"/>
      <c r="G38" s="24"/>
    </row>
    <row r="39" spans="1:7" s="44" customFormat="1" ht="24" customHeight="1">
      <c r="A39" s="19" t="s">
        <v>110</v>
      </c>
      <c r="B39" s="24"/>
      <c r="C39" s="46"/>
      <c r="D39" s="24"/>
      <c r="E39" s="24"/>
      <c r="F39" s="24"/>
      <c r="G39" s="24"/>
    </row>
    <row r="40" spans="1:7" s="44" customFormat="1" ht="24" customHeight="1">
      <c r="B40" s="24"/>
      <c r="C40" s="46"/>
      <c r="D40" s="24"/>
      <c r="E40" s="24"/>
      <c r="F40" s="24"/>
      <c r="G40" s="25" t="s">
        <v>1</v>
      </c>
    </row>
    <row r="41" spans="1:7" ht="24" customHeight="1">
      <c r="C41" s="27"/>
      <c r="E41" s="27">
        <v>2026</v>
      </c>
      <c r="F41" s="47"/>
      <c r="G41" s="27">
        <v>2025</v>
      </c>
    </row>
    <row r="42" spans="1:7" ht="24" customHeight="1">
      <c r="A42" s="19" t="s">
        <v>84</v>
      </c>
      <c r="B42" s="53"/>
      <c r="C42" s="21"/>
      <c r="E42" s="43"/>
      <c r="F42" s="43"/>
      <c r="G42" s="43"/>
    </row>
    <row r="43" spans="1:7" ht="24" customHeight="1">
      <c r="A43" s="33" t="s">
        <v>121</v>
      </c>
      <c r="B43" s="53"/>
      <c r="C43" s="21"/>
      <c r="E43" s="58">
        <v>0</v>
      </c>
      <c r="F43" s="58"/>
      <c r="G43" s="58">
        <v>1237467</v>
      </c>
    </row>
    <row r="44" spans="1:7" ht="24" customHeight="1">
      <c r="A44" s="33" t="s">
        <v>122</v>
      </c>
      <c r="C44" s="21"/>
      <c r="E44" s="48">
        <v>-1159929</v>
      </c>
      <c r="F44" s="48"/>
      <c r="G44" s="48">
        <v>-1003375</v>
      </c>
    </row>
    <row r="45" spans="1:7" ht="24" customHeight="1">
      <c r="A45" s="33" t="s">
        <v>98</v>
      </c>
      <c r="C45" s="21"/>
      <c r="E45" s="48">
        <v>6282</v>
      </c>
      <c r="F45" s="48"/>
      <c r="G45" s="48">
        <v>649005</v>
      </c>
    </row>
    <row r="46" spans="1:7" ht="24" customHeight="1">
      <c r="A46" s="19" t="s">
        <v>127</v>
      </c>
      <c r="C46" s="21"/>
      <c r="E46" s="49">
        <f>SUM(E43:E45)</f>
        <v>-1153647</v>
      </c>
      <c r="F46" s="48"/>
      <c r="G46" s="49">
        <f>SUM(G43:G45)</f>
        <v>883097</v>
      </c>
    </row>
    <row r="47" spans="1:7" ht="24" customHeight="1">
      <c r="A47" s="19" t="s">
        <v>103</v>
      </c>
      <c r="B47" s="53"/>
      <c r="C47" s="21"/>
      <c r="E47" s="48"/>
      <c r="F47" s="48"/>
      <c r="G47" s="48"/>
    </row>
    <row r="48" spans="1:7" ht="24" customHeight="1">
      <c r="A48" s="33" t="s">
        <v>82</v>
      </c>
      <c r="B48" s="53"/>
      <c r="C48" s="21"/>
      <c r="E48" s="48">
        <v>-500809</v>
      </c>
      <c r="F48" s="48"/>
      <c r="G48" s="48">
        <v>-769311</v>
      </c>
    </row>
    <row r="49" spans="1:7" ht="24" customHeight="1">
      <c r="A49" s="19" t="s">
        <v>40</v>
      </c>
      <c r="B49" s="44"/>
      <c r="C49" s="21"/>
      <c r="E49" s="49">
        <f>SUM(E48:E48)</f>
        <v>-500809</v>
      </c>
      <c r="F49" s="48"/>
      <c r="G49" s="49">
        <f>SUM(G48:G48)</f>
        <v>-769311</v>
      </c>
    </row>
    <row r="50" spans="1:7" ht="24" customHeight="1">
      <c r="A50" s="19" t="s">
        <v>128</v>
      </c>
      <c r="C50" s="21"/>
      <c r="E50" s="48">
        <f>E49+E46+E33</f>
        <v>12817554</v>
      </c>
      <c r="F50" s="48"/>
      <c r="G50" s="48">
        <f>G49+G46+G33</f>
        <v>-14185377</v>
      </c>
    </row>
    <row r="51" spans="1:7" ht="24" customHeight="1">
      <c r="A51" s="57" t="s">
        <v>41</v>
      </c>
      <c r="B51" s="44"/>
      <c r="C51" s="21"/>
      <c r="E51" s="51">
        <f>BS!G10</f>
        <v>75429838</v>
      </c>
      <c r="F51" s="48"/>
      <c r="G51" s="51">
        <v>79945603</v>
      </c>
    </row>
    <row r="52" spans="1:7" ht="24" customHeight="1" thickBot="1">
      <c r="A52" s="57" t="s">
        <v>42</v>
      </c>
      <c r="B52" s="44"/>
      <c r="C52" s="21"/>
      <c r="E52" s="52">
        <f>SUM(E50:E51)</f>
        <v>88247392</v>
      </c>
      <c r="F52" s="48"/>
      <c r="G52" s="52">
        <f>SUM(G50:G51)</f>
        <v>65760226</v>
      </c>
    </row>
    <row r="53" spans="1:7" ht="24" customHeight="1" thickTop="1">
      <c r="C53" s="21"/>
      <c r="E53" s="48">
        <f>E52-BS!E10</f>
        <v>0</v>
      </c>
      <c r="F53" s="48"/>
      <c r="G53" s="48"/>
    </row>
    <row r="54" spans="1:7" ht="24" customHeight="1">
      <c r="A54" s="19" t="s">
        <v>74</v>
      </c>
      <c r="C54" s="21"/>
      <c r="E54" s="23"/>
      <c r="F54" s="23"/>
      <c r="G54" s="23"/>
    </row>
    <row r="55" spans="1:7" ht="24" customHeight="1">
      <c r="A55" s="33" t="s">
        <v>56</v>
      </c>
      <c r="C55" s="21"/>
      <c r="E55" s="23"/>
      <c r="F55" s="23"/>
      <c r="G55" s="23"/>
    </row>
    <row r="56" spans="1:7" ht="24" customHeight="1">
      <c r="A56" s="33" t="s">
        <v>132</v>
      </c>
      <c r="C56" s="21"/>
      <c r="E56" s="48">
        <v>1352580</v>
      </c>
      <c r="F56" s="48"/>
      <c r="G56" s="48">
        <v>425140</v>
      </c>
    </row>
    <row r="57" spans="1:7" ht="24" customHeight="1">
      <c r="C57" s="21"/>
      <c r="E57" s="23"/>
      <c r="F57" s="23"/>
      <c r="G57" s="23"/>
    </row>
    <row r="58" spans="1:7" ht="24" customHeight="1">
      <c r="A58" s="39" t="s">
        <v>96</v>
      </c>
      <c r="B58" s="44"/>
      <c r="C58" s="21"/>
    </row>
  </sheetData>
  <printOptions horizontalCentered="1"/>
  <pageMargins left="0.78740157480314965" right="0.35433070866141736" top="0.78740157480314965" bottom="0.11811023622047245" header="0.31496062992125984" footer="0.31496062992125984"/>
  <pageSetup paperSize="9" scale="90" fitToHeight="6" orientation="portrait" r:id="rId1"/>
  <rowBreaks count="1" manualBreakCount="1">
    <brk id="35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c6cf972-4402-4dab-af0f-f3b292bb81e9">
      <Terms xmlns="http://schemas.microsoft.com/office/infopath/2007/PartnerControls"/>
    </lcf76f155ced4ddcb4097134ff3c332f>
    <TaxCatchAll xmlns="85a8c4e4-15f6-4fef-974a-9713027d88c7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เอกสาร" ma:contentTypeID="0x010100D5022B7AB759F3479645D96F963459CA" ma:contentTypeVersion="10" ma:contentTypeDescription="สร้างเอกสารใหม่" ma:contentTypeScope="" ma:versionID="f97010f686ccc95253ad5e6a26b1f529">
  <xsd:schema xmlns:xsd="http://www.w3.org/2001/XMLSchema" xmlns:xs="http://www.w3.org/2001/XMLSchema" xmlns:p="http://schemas.microsoft.com/office/2006/metadata/properties" xmlns:ns2="8c6cf972-4402-4dab-af0f-f3b292bb81e9" xmlns:ns3="85a8c4e4-15f6-4fef-974a-9713027d88c7" targetNamespace="http://schemas.microsoft.com/office/2006/metadata/properties" ma:root="true" ma:fieldsID="8988ce93b2a040fc6ecfe35ecadbd3c3" ns2:_="" ns3:_="">
    <xsd:import namespace="8c6cf972-4402-4dab-af0f-f3b292bb81e9"/>
    <xsd:import namespace="85a8c4e4-15f6-4fef-974a-9713027d88c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6cf972-4402-4dab-af0f-f3b292bb81e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แท็กรูป" ma:readOnly="false" ma:fieldId="{5cf76f15-5ced-4ddc-b409-7134ff3c332f}" ma:taxonomyMulti="true" ma:sspId="33ef62f9-2e07-484b-bd79-00aec90129f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a8c4e4-15f6-4fef-974a-9713027d88c7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aeecb11e-7b36-48a4-8f2a-d598f7301517}" ma:internalName="TaxCatchAll" ma:showField="CatchAllData" ma:web="85a8c4e4-15f6-4fef-974a-9713027d88c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ชนิดเนื้อหา"/>
        <xsd:element ref="dc:title" minOccurs="0" maxOccurs="1" ma:index="4" ma:displayName="ชื่อเรื่อง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C64F1DD-DC50-4F23-BCE5-DD5B08223CF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F5572FF-BF02-4248-9846-F79025475521}">
  <ds:schemaRefs>
    <ds:schemaRef ds:uri="http://schemas.microsoft.com/office/2006/metadata/properties"/>
    <ds:schemaRef ds:uri="http://schemas.microsoft.com/office/infopath/2007/PartnerControls"/>
    <ds:schemaRef ds:uri="8c6cf972-4402-4dab-af0f-f3b292bb81e9"/>
    <ds:schemaRef ds:uri="85a8c4e4-15f6-4fef-974a-9713027d88c7"/>
  </ds:schemaRefs>
</ds:datastoreItem>
</file>

<file path=customXml/itemProps3.xml><?xml version="1.0" encoding="utf-8"?>
<ds:datastoreItem xmlns:ds="http://schemas.openxmlformats.org/officeDocument/2006/customXml" ds:itemID="{5422C105-2F88-464F-B8F5-4602FE8379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c6cf972-4402-4dab-af0f-f3b292bb81e9"/>
    <ds:schemaRef ds:uri="85a8c4e4-15f6-4fef-974a-9713027d88c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BS</vt:lpstr>
      <vt:lpstr>PL</vt:lpstr>
      <vt:lpstr>CE</vt:lpstr>
      <vt:lpstr>CF</vt:lpstr>
      <vt:lpstr>BS!Print_Area</vt:lpstr>
      <vt:lpstr>CE!Print_Area</vt:lpstr>
      <vt:lpstr>CF!Print_Area</vt:lpstr>
      <vt:lpstr>PL!Print_Area</vt:lpstr>
    </vt:vector>
  </TitlesOfParts>
  <Company>Ernst &amp; Young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Ernst &amp; Young</dc:creator>
  <cp:lastModifiedBy>Onchuma Laongthum</cp:lastModifiedBy>
  <cp:lastPrinted>2026-04-30T04:15:15Z</cp:lastPrinted>
  <dcterms:created xsi:type="dcterms:W3CDTF">2011-05-02T09:04:56Z</dcterms:created>
  <dcterms:modified xsi:type="dcterms:W3CDTF">2026-05-07T09:14:17Z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0x010100D5022B7AB759F3479645D96F963459CA</vt:lpwstr>
  </property>
  <property fmtid="{D5CDD505-2E9C-101B-9397-08002B2CF9AE}" pid="3" name="MediaServiceImageTags">
    <vt:lpwstr/>
  </property>
</Properties>
</file>